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odeName="ThisWorkbook" checkCompatibility="1" autoCompressPictures="0"/>
  <workbookProtection workbookPassword="B54F" lockStructure="1"/>
  <bookViews>
    <workbookView xWindow="0" yWindow="0" windowWidth="26360" windowHeight="25880" tabRatio="500"/>
  </bookViews>
  <sheets>
    <sheet name="Dossier candidature" sheetId="1" r:id="rId1"/>
    <sheet name="Fiche de paye" sheetId="2" state="hidden" r:id="rId2"/>
    <sheet name="Rémunération CCNS" sheetId="4" state="hidden" r:id="rId3"/>
    <sheet name="Feuille calcul" sheetId="3" state="hidden" r:id="rId4"/>
  </sheets>
  <externalReferences>
    <externalReference r:id="rId5"/>
  </externalReferences>
  <definedNames>
    <definedName name="AGFF_EMP" localSheetId="1">'Fiche de paye'!$C$33</definedName>
    <definedName name="AGFF_SAL" localSheetId="1">'Fiche de paye'!$E$33</definedName>
    <definedName name="ASSEDIC_EMP" localSheetId="1">'Fiche de paye'!$C$34</definedName>
    <definedName name="ASSEDIC_EMP_FNGS" localSheetId="1">'Fiche de paye'!$C$35</definedName>
    <definedName name="ASSEDIC_SAL" localSheetId="1">'Fiche de paye'!$E$34</definedName>
    <definedName name="C.S.G._non_imposable" localSheetId="1">'Fiche de paye'!$B$29</definedName>
    <definedName name="CH_AGFF_EMPL" localSheetId="1">'Fiche de paye'!$D$64</definedName>
    <definedName name="CH_AGFF_SAL" localSheetId="1">'Fiche de paye'!$B$64</definedName>
    <definedName name="CH_AGS" localSheetId="1">'Fiche de paye'!$D$61</definedName>
    <definedName name="CH_ASSEDIC_EMPL" localSheetId="1">'Fiche de paye'!$D$60</definedName>
    <definedName name="CH_ASSEDIC_SAL" localSheetId="1">'Fiche de paye'!$B$60</definedName>
    <definedName name="CH_CSG_SAL" localSheetId="1">'Fiche de paye'!$B$59</definedName>
    <definedName name="CH_RETRAITE_EMPL" localSheetId="1">'Fiche de paye'!$D$63</definedName>
    <definedName name="CH_RETRAITE_SAL" localSheetId="1">'Fiche de paye'!$B$63</definedName>
    <definedName name="CH_URSSAF_EMPL" localSheetId="1">'Fiche de paye'!$D$58</definedName>
    <definedName name="CH_URSSAF_SAL" localSheetId="1">'Fiche de paye'!$B$58</definedName>
    <definedName name="CP" localSheetId="1">'Fiche de paye'!$E$14</definedName>
    <definedName name="CSG_CRDS_imposable" localSheetId="1">'Fiche de paye'!$B$28</definedName>
    <definedName name="Cumul_m_1" localSheetId="1">'Fiche de paye'!$B$41</definedName>
    <definedName name="Mois" localSheetId="1">'Fiche de paye'!$B$11</definedName>
    <definedName name="Montant_Précarité" localSheetId="1">'Fiche de paye'!$F$15</definedName>
    <definedName name="Net_à_payer" localSheetId="1">'Fiche de paye'!$G$47</definedName>
    <definedName name="Nombre_heures" localSheetId="1">'Fiche de paye'!$B$13</definedName>
    <definedName name="RET_EMP" localSheetId="1">'Fiche de paye'!$C$32</definedName>
    <definedName name="RET_SAL" localSheetId="1">'Fiche de paye'!$E$32</definedName>
    <definedName name="Retenues" localSheetId="1">'Fiche de paye'!$F$39</definedName>
    <definedName name="Sal_brut" localSheetId="1">'Fiche de paye'!$G$17</definedName>
    <definedName name="Sal._Impos." localSheetId="1">'Fiche de paye'!$G$41</definedName>
    <definedName name="Salaire_base" localSheetId="1">'Fiche de paye'!$F$13</definedName>
    <definedName name="SS_EMP_AF" localSheetId="1">'Fiche de paye'!$C$26</definedName>
    <definedName name="SS_EMP_AT" localSheetId="1">'Fiche de paye'!$C$25</definedName>
    <definedName name="SS_EMP_FNAL" localSheetId="1">'Fiche de paye'!$C$27</definedName>
    <definedName name="SS_EMP_MAL" localSheetId="1">'Fiche de paye'!$C$21</definedName>
    <definedName name="SS_EMP_Solidarité" localSheetId="1">'Fiche de paye'!$C$22</definedName>
    <definedName name="SS_EMP_VIE_PL" localSheetId="1">'Fiche de paye'!$C$23</definedName>
    <definedName name="SS_EMP_VIE_TOT" localSheetId="1">'Fiche de paye'!$C$24</definedName>
    <definedName name="SS_SAL_CSG_NON_IMP" localSheetId="1">[1]forfait!$E$23</definedName>
    <definedName name="SS_SAL_CSGRDS" localSheetId="1">'Fiche de paye'!$E$28</definedName>
    <definedName name="SS_SAL_MAL" localSheetId="1">'Fiche de paye'!$E$21</definedName>
    <definedName name="SS_SAL_VIE_PL" localSheetId="1">'Fiche de paye'!$E$23</definedName>
    <definedName name="tot_pat" localSheetId="1">'Fiche de paye'!$D$39</definedName>
    <definedName name="tsal_mois" localSheetId="1">'Fiche de paye'!#REF!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8" i="1" l="1"/>
  <c r="E81" i="1"/>
  <c r="D6" i="3"/>
  <c r="F13" i="2"/>
  <c r="F4" i="4"/>
  <c r="AC19" i="2"/>
  <c r="G17" i="2"/>
  <c r="D21" i="2"/>
  <c r="D22" i="2"/>
  <c r="D23" i="2"/>
  <c r="D24" i="2"/>
  <c r="D25" i="2"/>
  <c r="D26" i="2"/>
  <c r="D27" i="2"/>
  <c r="B30" i="2"/>
  <c r="C30" i="2"/>
  <c r="D30" i="2"/>
  <c r="D32" i="2"/>
  <c r="D33" i="2"/>
  <c r="D34" i="2"/>
  <c r="D35" i="2"/>
  <c r="D39" i="2"/>
  <c r="D141" i="3"/>
  <c r="D142" i="3"/>
  <c r="D146" i="3"/>
  <c r="D84" i="1"/>
  <c r="D145" i="3"/>
  <c r="D83" i="1"/>
  <c r="F5" i="4"/>
  <c r="F6" i="4"/>
  <c r="F7" i="4"/>
  <c r="F8" i="4"/>
  <c r="F9" i="4"/>
  <c r="F10" i="4"/>
  <c r="F11" i="4"/>
  <c r="F12" i="4"/>
  <c r="G248" i="1"/>
  <c r="E235" i="1"/>
  <c r="E154" i="1"/>
  <c r="E182" i="1"/>
  <c r="E159" i="1"/>
  <c r="H154" i="1"/>
  <c r="E156" i="1"/>
  <c r="H124" i="1"/>
  <c r="G124" i="1"/>
  <c r="F124" i="1"/>
  <c r="E124" i="1"/>
  <c r="D124" i="1"/>
  <c r="H117" i="1"/>
  <c r="G117" i="1"/>
  <c r="F117" i="1"/>
  <c r="E117" i="1"/>
  <c r="D117" i="1"/>
  <c r="D85" i="1"/>
  <c r="D72" i="1"/>
  <c r="D69" i="1"/>
  <c r="D66" i="1"/>
  <c r="D58" i="1"/>
  <c r="D61" i="1"/>
  <c r="D63" i="1"/>
  <c r="D62" i="1"/>
  <c r="D59" i="1"/>
  <c r="D47" i="1"/>
  <c r="D44" i="1"/>
  <c r="D30" i="1"/>
  <c r="D31" i="1"/>
  <c r="D36" i="2"/>
  <c r="D37" i="2"/>
  <c r="D4" i="2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B72" i="2"/>
  <c r="B73" i="2"/>
  <c r="F71" i="2"/>
  <c r="B71" i="2"/>
  <c r="D67" i="2"/>
  <c r="D58" i="2"/>
  <c r="D60" i="2"/>
  <c r="D63" i="2"/>
  <c r="D65" i="2"/>
  <c r="D69" i="2"/>
  <c r="F69" i="2"/>
  <c r="F67" i="2"/>
  <c r="F21" i="2"/>
  <c r="F23" i="2"/>
  <c r="F24" i="2"/>
  <c r="B28" i="2"/>
  <c r="F28" i="2"/>
  <c r="B29" i="2"/>
  <c r="F29" i="2"/>
  <c r="F36" i="2"/>
  <c r="B58" i="2"/>
  <c r="F34" i="2"/>
  <c r="F37" i="2"/>
  <c r="B60" i="2"/>
  <c r="F32" i="2"/>
  <c r="F33" i="2"/>
  <c r="B63" i="2"/>
  <c r="B65" i="2"/>
  <c r="F65" i="2"/>
  <c r="B64" i="2"/>
  <c r="D64" i="2"/>
  <c r="F64" i="2"/>
  <c r="F63" i="2"/>
  <c r="D61" i="2"/>
  <c r="F61" i="2"/>
  <c r="F60" i="2"/>
  <c r="B59" i="2"/>
  <c r="F59" i="2"/>
  <c r="F58" i="2"/>
  <c r="A56" i="2"/>
  <c r="F39" i="2"/>
  <c r="G47" i="2"/>
  <c r="G41" i="2"/>
  <c r="B42" i="2"/>
  <c r="B38" i="2"/>
  <c r="F38" i="2"/>
  <c r="D38" i="2"/>
  <c r="B35" i="2"/>
  <c r="B34" i="2"/>
  <c r="B33" i="2"/>
  <c r="B32" i="2"/>
  <c r="B27" i="2"/>
  <c r="B26" i="2"/>
  <c r="B25" i="2"/>
  <c r="B24" i="2"/>
  <c r="B23" i="2"/>
  <c r="B22" i="2"/>
  <c r="B21" i="2"/>
  <c r="F14" i="2"/>
</calcChain>
</file>

<file path=xl/sharedStrings.xml><?xml version="1.0" encoding="utf-8"?>
<sst xmlns="http://schemas.openxmlformats.org/spreadsheetml/2006/main" count="313" uniqueCount="295">
  <si>
    <t>Nom du club</t>
  </si>
  <si>
    <t>Sigle</t>
  </si>
  <si>
    <t>Numéro de SIRET</t>
  </si>
  <si>
    <t>Mail</t>
  </si>
  <si>
    <t>Téléphone portable</t>
  </si>
  <si>
    <t>Personne chargé du dossier</t>
  </si>
  <si>
    <t>Statut</t>
  </si>
  <si>
    <t>La structure</t>
  </si>
  <si>
    <t>Adresse du siège social</t>
  </si>
  <si>
    <t>Eléments financiers N-1 du compte de résultat</t>
  </si>
  <si>
    <t>Total des produits</t>
  </si>
  <si>
    <t>Total des charges</t>
  </si>
  <si>
    <t>Résultat net d'exploitation</t>
  </si>
  <si>
    <t>Eléments financiers N-1 du bilan comptable</t>
  </si>
  <si>
    <t>Disponibilité ou trésorerie</t>
  </si>
  <si>
    <t>Dettes</t>
  </si>
  <si>
    <t>Fond de roulement</t>
  </si>
  <si>
    <t>Besoin en fond de roulement</t>
  </si>
  <si>
    <t>Modèle économique de la structure à N-1</t>
  </si>
  <si>
    <t>Part des cotisations dans les produits</t>
  </si>
  <si>
    <t>Total des prestations</t>
  </si>
  <si>
    <t>Part des ventes de prestations (hors cotisations) dans les produits</t>
  </si>
  <si>
    <t>Autres recettes (sponsoring, mécénat)</t>
  </si>
  <si>
    <t>Autres recettes sur fonds propres</t>
  </si>
  <si>
    <t>Dons</t>
  </si>
  <si>
    <t>Subventions Conseil Régional</t>
  </si>
  <si>
    <t>Subventions Conseil Général</t>
  </si>
  <si>
    <t>Subventions Commune</t>
  </si>
  <si>
    <t>Subventions CNDS</t>
  </si>
  <si>
    <t>Total des financements privés et autres aides</t>
  </si>
  <si>
    <t>Part des financements privés dans les produits</t>
  </si>
  <si>
    <t>Total de la masse salariale</t>
  </si>
  <si>
    <t>Part de la masse salariale dans les charges</t>
  </si>
  <si>
    <t>Total des frais de déplacement</t>
  </si>
  <si>
    <t>Part des frais de déplacement dans les charges</t>
  </si>
  <si>
    <t>Projection du coût de l'emploi</t>
  </si>
  <si>
    <t>Niveau salarial conventionnel (CCNS) :</t>
  </si>
  <si>
    <t>Groupe</t>
  </si>
  <si>
    <t>Nombre d'heures hebdomadaires</t>
  </si>
  <si>
    <t>Brut horaire</t>
  </si>
  <si>
    <t>Coût total mensuel souhaité par la structure</t>
  </si>
  <si>
    <t>Coût total annuel souhaité par la structure</t>
  </si>
  <si>
    <t>Etape 1 : Etude de la viabilité de l'emploi</t>
  </si>
  <si>
    <t>1.a : Vérification de la faisabilité financière</t>
  </si>
  <si>
    <t>1.b : Profil employeur de la structure</t>
  </si>
  <si>
    <t>Nombre de licenciés</t>
  </si>
  <si>
    <t>Nombre de joueurs classés</t>
  </si>
  <si>
    <t>Nombre d'hommes</t>
  </si>
  <si>
    <t>Nombre de femmes</t>
  </si>
  <si>
    <t>Nombre de jeunes</t>
  </si>
  <si>
    <t>Nombre de moins de 9 ans</t>
  </si>
  <si>
    <t>Nombres de joueurs handicapés</t>
  </si>
  <si>
    <t>Nombre de terrains</t>
  </si>
  <si>
    <t>jeudi</t>
  </si>
  <si>
    <t>vendredi</t>
  </si>
  <si>
    <t>samedi</t>
  </si>
  <si>
    <t>dimanche</t>
  </si>
  <si>
    <t>lundi</t>
  </si>
  <si>
    <t>mardi</t>
  </si>
  <si>
    <t>mercredi</t>
  </si>
  <si>
    <t>Total</t>
  </si>
  <si>
    <t>Nombre d'étoiles</t>
  </si>
  <si>
    <t>Nombre de points</t>
  </si>
  <si>
    <t>/1000 points</t>
  </si>
  <si>
    <t>Nombre d'équipes évoluant en départementale</t>
  </si>
  <si>
    <t>Nombre d'équipes évoluant en régionale</t>
  </si>
  <si>
    <t>Nombre d'équipes évoluant en N3</t>
  </si>
  <si>
    <t>Nombre d'équipes évoluant en N2</t>
  </si>
  <si>
    <t>Nombre d'équipes évoluant en N1</t>
  </si>
  <si>
    <t>Nombre d'équipes évoluant en Top 12</t>
  </si>
  <si>
    <t>Nombre d'heures hebdomadaires en "jeu libre"</t>
  </si>
  <si>
    <t>Nombre d'heures hebdomadaires jeunes</t>
  </si>
  <si>
    <t xml:space="preserve">Nombre d'heures : </t>
  </si>
  <si>
    <t>Etape 2 : Pertinence et faisabilité du projet</t>
  </si>
  <si>
    <t>Le candidat au poste est-il déjà connu par la structure ?</t>
  </si>
  <si>
    <t>Le candidat au poste est-il déjà licencié au club ?</t>
  </si>
  <si>
    <t>Nom Prénom</t>
  </si>
  <si>
    <t>Date de naissance</t>
  </si>
  <si>
    <t>Adresse</t>
  </si>
  <si>
    <t>Situation familiale</t>
  </si>
  <si>
    <t>Diplômes d'enseignement général</t>
  </si>
  <si>
    <t>Diplômes spécifiques badminton</t>
  </si>
  <si>
    <t>Intitulé du poste</t>
  </si>
  <si>
    <t>Nombre de missions sur le poste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</si>
  <si>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</si>
  <si>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</si>
  <si>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</si>
  <si>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</si>
  <si>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</si>
  <si>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</si>
  <si>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</si>
  <si>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</si>
  <si>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Mission 9</t>
  </si>
  <si>
    <t>Mission 10</t>
  </si>
  <si>
    <t>Liste des missions et estimation du % de temps par mission</t>
  </si>
  <si>
    <t>Total des missions</t>
  </si>
  <si>
    <t>Est-ce une création d'activité ou la professionnalisation d'une activité bénévole en activité salariale ?</t>
  </si>
  <si>
    <t>Date d'embauche prévue</t>
  </si>
  <si>
    <t>2.a : Le candidat</t>
  </si>
  <si>
    <t>2.b : Le profil du poste</t>
  </si>
  <si>
    <t>2.c : Structuration de la fonction employeur</t>
  </si>
  <si>
    <t>Nombre de bénévoles au comité directeur</t>
  </si>
  <si>
    <t>Y-a-t-il un tuteur prévu pour le salarié ?</t>
  </si>
  <si>
    <t xml:space="preserve">Existe-t-il un organigramme du club ? </t>
  </si>
  <si>
    <t>Y-a-t-il un plan de formation prévu pour le salarié ?</t>
  </si>
  <si>
    <t>La structure a-t-elle bénéficié d'un accompagnement DLA ?</t>
  </si>
  <si>
    <t>Nombre de moniteurs</t>
  </si>
  <si>
    <t>Nombre d'animateurs (DAB)</t>
  </si>
  <si>
    <t>Nombre de module technique (MT)</t>
  </si>
  <si>
    <t>Nombre d'initiateurs jeunes (DIJ)</t>
  </si>
  <si>
    <t>Nombre d'initiateurs adultes (DIA)</t>
  </si>
  <si>
    <t>Nombre d'initiateurs Handi (DIH)</t>
  </si>
  <si>
    <t>Nombre d'initiateurs sport adapté (DIPSA)</t>
  </si>
  <si>
    <t>Nombre d'initiateur public senior (DIPS)</t>
  </si>
  <si>
    <t>Nombre de BEES2/DESJEPS</t>
  </si>
  <si>
    <t>Nombre de BEES1/DEJEPS</t>
  </si>
  <si>
    <t>2.d : Projet de développement via l'emploi</t>
  </si>
  <si>
    <t>Territoire principal d'intervention</t>
  </si>
  <si>
    <t>Etat des lieux actuel du club</t>
  </si>
  <si>
    <t>Projet de développement grâce à l'emploi</t>
  </si>
  <si>
    <t>Quel type de contrat :</t>
  </si>
  <si>
    <t>Contrat de droit commun non aidé</t>
  </si>
  <si>
    <t>Contrat CAE</t>
  </si>
  <si>
    <t>Emploi Avenir</t>
  </si>
  <si>
    <t>Contrat d'apprentissage</t>
  </si>
  <si>
    <t>Contrat de professionnalisation</t>
  </si>
  <si>
    <t>Contrat avec aides régionales</t>
  </si>
  <si>
    <t>Contrat PSE</t>
  </si>
  <si>
    <t>Contrat aides régionales + PSE</t>
  </si>
  <si>
    <t>Autres</t>
  </si>
  <si>
    <t>Pièces à joindre au dossier</t>
  </si>
  <si>
    <t>Une fiche de poste relative à la création de l'emploi</t>
  </si>
  <si>
    <t>Le bilan et le compte de résultat de l'année précédente</t>
  </si>
  <si>
    <t>L'organigramme de la structure</t>
  </si>
  <si>
    <t>Le projet associatif de la structure</t>
  </si>
  <si>
    <t>Le relevé d'identité bancaire pour le versement de l'aide</t>
  </si>
  <si>
    <t>Produits affectés au poste</t>
  </si>
  <si>
    <t>Ressources propres</t>
  </si>
  <si>
    <t>Autres Aides à l'emploi</t>
  </si>
  <si>
    <t>Financements commune, CG, CR, …</t>
  </si>
  <si>
    <t>Partenaires privés</t>
  </si>
  <si>
    <t>Charges liées au poste</t>
  </si>
  <si>
    <t>Salaire brut du poste</t>
  </si>
  <si>
    <t>charges patronales</t>
  </si>
  <si>
    <t>Total 2</t>
  </si>
  <si>
    <t>Total 1</t>
  </si>
  <si>
    <t>Plan de financement du coût de l'emploi sur 5 années</t>
  </si>
  <si>
    <t>N</t>
  </si>
  <si>
    <t>N+1</t>
  </si>
  <si>
    <t>N+2</t>
  </si>
  <si>
    <t>N+3</t>
  </si>
  <si>
    <t>N+4</t>
  </si>
  <si>
    <t>Nom Prénom du président</t>
  </si>
  <si>
    <t>Les licenciés</t>
  </si>
  <si>
    <t>La capacité d'accueil de la structure</t>
  </si>
  <si>
    <t>L'Ecole Française de Badminton (EFB)</t>
  </si>
  <si>
    <t>L'interclubs</t>
  </si>
  <si>
    <t>Dossier de candidature</t>
  </si>
  <si>
    <t>Plan Emploi Club</t>
  </si>
  <si>
    <t>Fédération Française de Badminton</t>
  </si>
  <si>
    <t>A remplir sous forme électronique</t>
  </si>
  <si>
    <t>Avis du comité départemental</t>
  </si>
  <si>
    <t>Avis de la ligue</t>
  </si>
  <si>
    <t>et à la FFBaD : planemploiclub@ffbad.org</t>
  </si>
  <si>
    <t>à envoyer au comité départemental, à la ligue</t>
  </si>
  <si>
    <t>Remarques générales du club</t>
  </si>
  <si>
    <t>Part subventions publiques dans les produits</t>
  </si>
  <si>
    <t>Ratio subv. publiques/financements privés</t>
  </si>
  <si>
    <t>Autres :</t>
  </si>
  <si>
    <t>Plan Emploi club FFBaD</t>
  </si>
  <si>
    <t>Frais divers liés à l'emploi (déplacement,…)</t>
  </si>
  <si>
    <t>Nombre d'heures hebdomadaires / licenciés</t>
  </si>
  <si>
    <t>Ratio heures jeunes / toal heures hebdomadaires</t>
  </si>
  <si>
    <t>Renseigner les licenciés au club et indiquer le diplôme le plus haut par personne :</t>
  </si>
  <si>
    <t>Nombre de CQP</t>
  </si>
  <si>
    <t>Diplômes fédéraux :</t>
  </si>
  <si>
    <t>Diplômes professionnels :</t>
  </si>
  <si>
    <t>Situation professionnelle avant l'embauche</t>
  </si>
  <si>
    <t>Si oui :</t>
  </si>
  <si>
    <t>Le budget prévisionnel de l'année en cours</t>
  </si>
  <si>
    <r>
      <rPr>
        <b/>
        <sz val="10"/>
        <color theme="1"/>
        <rFont val="Calibri"/>
        <scheme val="minor"/>
      </rPr>
      <t xml:space="preserve">Types d'activités         </t>
    </r>
    <r>
      <rPr>
        <sz val="10"/>
        <color theme="1"/>
        <rFont val="Calibri"/>
        <scheme val="minor"/>
      </rPr>
      <t xml:space="preserve"> MiniBad, EFB, animation, entraînement, compétitions, location, stage, …</t>
    </r>
  </si>
  <si>
    <r>
      <rPr>
        <b/>
        <sz val="10"/>
        <color theme="1"/>
        <rFont val="Calibri"/>
        <scheme val="minor"/>
      </rPr>
      <t xml:space="preserve">Types de publics </t>
    </r>
    <r>
      <rPr>
        <sz val="10"/>
        <color theme="1"/>
        <rFont val="Calibri"/>
        <scheme val="minor"/>
      </rPr>
      <t xml:space="preserve">               Enfants, jeunes, adultes, seniors, personnes handicapées, public féminin, public défavorisé,…</t>
    </r>
  </si>
  <si>
    <r>
      <rPr>
        <b/>
        <sz val="10"/>
        <color theme="1"/>
        <rFont val="Calibri"/>
        <scheme val="minor"/>
      </rPr>
      <t>Modalités de pratiques</t>
    </r>
    <r>
      <rPr>
        <sz val="10"/>
        <color theme="1"/>
        <rFont val="Calibri"/>
        <scheme val="minor"/>
      </rPr>
      <t xml:space="preserve">          EFB, Accès au haut-niveau, compétition, loisir, animation socio-éducative, …</t>
    </r>
  </si>
  <si>
    <r>
      <rPr>
        <b/>
        <sz val="10"/>
        <color theme="1"/>
        <rFont val="Calibri"/>
        <scheme val="minor"/>
      </rPr>
      <t>Autres territoires d'intervention</t>
    </r>
    <r>
      <rPr>
        <sz val="10"/>
        <color theme="1"/>
        <rFont val="Calibri"/>
        <scheme val="minor"/>
      </rPr>
      <t xml:space="preserve">             Communes, écoles, entreprises, FFBaD, ligue, comité, autres clubs, ... </t>
    </r>
  </si>
  <si>
    <t>L'encadrement</t>
  </si>
  <si>
    <t>Avis de la commission nationale emploi</t>
  </si>
  <si>
    <t>Total des subv. publiques (sauf aide à l'emploi)</t>
  </si>
  <si>
    <t>Part des aides à l'emploi dans les produits</t>
  </si>
  <si>
    <t>Total aides à l'emploi/strucutre déjà employeur</t>
  </si>
  <si>
    <t>H/MOIS</t>
  </si>
  <si>
    <t>Bulletin de salaire</t>
  </si>
  <si>
    <t xml:space="preserve"> Nom     :</t>
  </si>
  <si>
    <r>
      <t xml:space="preserve">Si Emploi-Jeunes mettre </t>
    </r>
    <r>
      <rPr>
        <b/>
        <i/>
        <sz val="8"/>
        <rFont val="Arial"/>
        <family val="2"/>
      </rPr>
      <t>O :</t>
    </r>
  </si>
  <si>
    <t>Contrat E.J. ("Jospin") pas contrat jeune en entreprise (loi 2002)</t>
  </si>
  <si>
    <t xml:space="preserve"> Adresse :</t>
  </si>
  <si>
    <t xml:space="preserve"> N° S.S. :</t>
  </si>
  <si>
    <t xml:space="preserve"> Mois de :</t>
  </si>
  <si>
    <t>Emploi:</t>
  </si>
  <si>
    <t xml:space="preserve"> Nombre heures:</t>
  </si>
  <si>
    <t>Base:</t>
  </si>
  <si>
    <t xml:space="preserve"> Taux horaire :</t>
  </si>
  <si>
    <r>
      <t>Si Congés Payés, mettre O</t>
    </r>
    <r>
      <rPr>
        <b/>
        <i/>
        <sz val="8"/>
        <rFont val="Arial"/>
        <family val="2"/>
      </rPr>
      <t xml:space="preserve"> :</t>
    </r>
  </si>
  <si>
    <t xml:space="preserve"> </t>
  </si>
  <si>
    <t>Si Précarité fin CDD, montant :</t>
  </si>
  <si>
    <r>
      <t xml:space="preserve">Par défaut, calcul sur base Forfaitaire, si non, </t>
    </r>
    <r>
      <rPr>
        <b/>
        <i/>
        <sz val="8"/>
        <rFont val="Arial"/>
        <family val="2"/>
      </rPr>
      <t>N :</t>
    </r>
  </si>
  <si>
    <t>O</t>
  </si>
  <si>
    <t>Sal brut :</t>
  </si>
  <si>
    <t xml:space="preserve"> Charges</t>
  </si>
  <si>
    <t>Base Calcul</t>
  </si>
  <si>
    <t>%</t>
  </si>
  <si>
    <t>Employeur</t>
  </si>
  <si>
    <t>Salarié</t>
  </si>
  <si>
    <t xml:space="preserve"> Assurance maladie</t>
  </si>
  <si>
    <t xml:space="preserve"> Contribution solidarité</t>
  </si>
  <si>
    <t xml:space="preserve"> Vieillesse sur plafond</t>
  </si>
  <si>
    <t xml:space="preserve"> Vieillesse en totalité</t>
  </si>
  <si>
    <t xml:space="preserve"> A.T.</t>
  </si>
  <si>
    <t xml:space="preserve"> Allocations familiales</t>
  </si>
  <si>
    <t xml:space="preserve"> Aide au logement</t>
  </si>
  <si>
    <t xml:space="preserve"> CSG/CRDS imposable</t>
  </si>
  <si>
    <t xml:space="preserve"> C.S.G. non imposable</t>
  </si>
  <si>
    <t xml:space="preserve"> Réduction URSSAF</t>
  </si>
  <si>
    <t xml:space="preserve"> Retraite</t>
  </si>
  <si>
    <t xml:space="preserve"> AGFF</t>
  </si>
  <si>
    <t xml:space="preserve"> ASSEDIC</t>
  </si>
  <si>
    <t xml:space="preserve"> A.G.S.</t>
  </si>
  <si>
    <t xml:space="preserve"> Régularisation URSSAF</t>
  </si>
  <si>
    <t xml:space="preserve"> Régularisation ASSEDIC</t>
  </si>
  <si>
    <t>prévoyance</t>
  </si>
  <si>
    <t xml:space="preserve"> TOTAL :</t>
  </si>
  <si>
    <t xml:space="preserve"> Net Cumul m-1:</t>
  </si>
  <si>
    <t>Sal. Impos.</t>
  </si>
  <si>
    <t xml:space="preserve"> Net Cumul Ann:</t>
  </si>
  <si>
    <t xml:space="preserve"> Autres frais :</t>
  </si>
  <si>
    <t xml:space="preserve"> Acomptes :</t>
  </si>
  <si>
    <t>Net à payer</t>
  </si>
  <si>
    <t xml:space="preserve"> Payé le :</t>
  </si>
  <si>
    <t>Mode :</t>
  </si>
  <si>
    <t xml:space="preserve"> Chèque</t>
  </si>
  <si>
    <t xml:space="preserve"> Cotis.versées : </t>
  </si>
  <si>
    <t xml:space="preserve">URSSAF </t>
  </si>
  <si>
    <t>TC CLUB</t>
  </si>
  <si>
    <t xml:space="preserve"> SIRET :</t>
  </si>
  <si>
    <t>ADRESSE</t>
  </si>
  <si>
    <t xml:space="preserve"> APE :</t>
  </si>
  <si>
    <t>CP VILLE</t>
  </si>
  <si>
    <t>Bulletin de salaire à conserver sans limitation de durée.</t>
  </si>
  <si>
    <t>SALARIE</t>
  </si>
  <si>
    <t>EMPLOYEUR</t>
  </si>
  <si>
    <t>TOTAL</t>
  </si>
  <si>
    <t>COMPTES</t>
  </si>
  <si>
    <t xml:space="preserve"> DU URSSAF</t>
  </si>
  <si>
    <t>4310</t>
  </si>
  <si>
    <t xml:space="preserve"> Dont C.S.G et C.R.D.S.</t>
  </si>
  <si>
    <t xml:space="preserve"> DU ASSEDIC</t>
  </si>
  <si>
    <t xml:space="preserve"> dont AGS</t>
  </si>
  <si>
    <t xml:space="preserve"> DU RETRAITE</t>
  </si>
  <si>
    <t>4373</t>
  </si>
  <si>
    <t xml:space="preserve"> dont AGFF</t>
  </si>
  <si>
    <t xml:space="preserve"> TOT COTIS</t>
  </si>
  <si>
    <t>6402</t>
  </si>
  <si>
    <t xml:space="preserve"> TAXE SUR SALAIRE</t>
  </si>
  <si>
    <t>Pas sur Emploi Jeunes</t>
  </si>
  <si>
    <t xml:space="preserve"> TOT CH. EMPLOYEUR</t>
  </si>
  <si>
    <t xml:space="preserve"> Prix revient horaire :</t>
  </si>
  <si>
    <t>(hors T/salaires)</t>
  </si>
  <si>
    <t>Net horaire :</t>
  </si>
  <si>
    <t xml:space="preserve"> Coût mensuel :</t>
  </si>
  <si>
    <t>reduction fillon</t>
    <phoneticPr fontId="7" type="noConversion"/>
  </si>
  <si>
    <t>Groupe 3</t>
  </si>
  <si>
    <t>Voulez vous garder ce minimum?</t>
  </si>
  <si>
    <t>SMC</t>
  </si>
  <si>
    <t>Groupe 1</t>
  </si>
  <si>
    <t>Groupe 2</t>
  </si>
  <si>
    <t>Groupe 4</t>
  </si>
  <si>
    <t>Groupe 5</t>
  </si>
  <si>
    <t>Groupe 6</t>
  </si>
  <si>
    <t>Groupe 7</t>
  </si>
  <si>
    <t>Groupe 8</t>
  </si>
  <si>
    <t>Cout horaire</t>
  </si>
  <si>
    <t xml:space="preserve">Coût total mensuel bon </t>
  </si>
  <si>
    <t>cout total annuel bon</t>
  </si>
  <si>
    <t>SMIC</t>
  </si>
  <si>
    <t>horaire/brut</t>
  </si>
  <si>
    <t>Brut mensuel</t>
  </si>
  <si>
    <t>Niveau de rémunération CCNS</t>
  </si>
  <si>
    <t>Niveau de rémunération souhaité par la structure</t>
  </si>
  <si>
    <t>Ratio heures jeu libre / total heures hebdomadaires</t>
  </si>
  <si>
    <t>Le budget prévisionnel de la saison suivante incluant la charge du nouvel emploi</t>
  </si>
  <si>
    <t>Hors aide à l'emploi</t>
  </si>
  <si>
    <t>OUI</t>
  </si>
  <si>
    <t>Montant des amortissements restants</t>
  </si>
  <si>
    <t>Total des cotisations (hors licence)</t>
  </si>
  <si>
    <t>AVANT le  22 avril 2014</t>
  </si>
  <si>
    <t>Le rapport de la dernière AG avec les pièces comptables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</si>
</sst>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€&quot;"/>
    <numFmt numFmtId="165" formatCode="0.0"/>
    <numFmt numFmtId="166" formatCode="#,##0.0"/>
    <numFmt numFmtId="167" formatCode="[&gt;=3000000000000]#&quot; &quot;##&quot; &quot;##&quot; &quot;##&quot; &quot;###&quot; &quot;###&quot; | &quot;##;#&quot; &quot;##&quot; &quot;##&quot; &quot;##&quot; &quot;###&quot; &quot;###"/>
    <numFmt numFmtId="168" formatCode="mmmm\-yy"/>
    <numFmt numFmtId="169" formatCode="_-* #,##0.00\ _F_-;\-* #,##0.00\ _F_-;_-* &quot;-&quot;??\ _F_-;_-@_-"/>
    <numFmt numFmtId="170" formatCode="000000000.00000"/>
    <numFmt numFmtId="171" formatCode="#,##0.00\ &quot;€&quot;"/>
    <numFmt numFmtId="172" formatCode="0.0000"/>
  </numFmts>
  <fonts count="3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scheme val="minor"/>
    </font>
    <font>
      <b/>
      <sz val="10"/>
      <color theme="0"/>
      <name val="Calibri"/>
      <scheme val="minor"/>
    </font>
    <font>
      <sz val="10"/>
      <color theme="1"/>
      <name val="Calibri"/>
      <scheme val="minor"/>
    </font>
    <font>
      <i/>
      <sz val="10"/>
      <color rgb="FFFF0000"/>
      <name val="Calibri"/>
      <scheme val="minor"/>
    </font>
    <font>
      <i/>
      <sz val="10"/>
      <color theme="3" tint="-0.249977111117893"/>
      <name val="Calibri"/>
      <scheme val="minor"/>
    </font>
    <font>
      <sz val="10"/>
      <color theme="3" tint="-0.249977111117893"/>
      <name val="Calibri"/>
      <scheme val="minor"/>
    </font>
    <font>
      <b/>
      <sz val="18"/>
      <color theme="3" tint="-0.249977111117893"/>
      <name val="Calibri"/>
      <scheme val="minor"/>
    </font>
    <font>
      <sz val="16"/>
      <color theme="3" tint="-0.249977111117893"/>
      <name val="Calibri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theme="1"/>
      <name val="Calibri"/>
      <scheme val="minor"/>
    </font>
    <font>
      <b/>
      <sz val="14"/>
      <color rgb="FFFFFFFF"/>
      <name val="Calibri"/>
      <scheme val="minor"/>
    </font>
    <font>
      <sz val="10"/>
      <color rgb="FF000000"/>
      <name val="Calibri"/>
      <scheme val="minor"/>
    </font>
    <font>
      <b/>
      <sz val="11"/>
      <name val="Arial"/>
      <family val="2"/>
    </font>
    <font>
      <sz val="8"/>
      <name val="Arial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</font>
    <font>
      <b/>
      <sz val="9"/>
      <name val="Arial"/>
      <family val="2"/>
    </font>
    <font>
      <b/>
      <i/>
      <sz val="9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9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5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16" fillId="5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" fontId="8" fillId="5" borderId="1" xfId="0" applyNumberFormat="1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5" fontId="8" fillId="5" borderId="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9" fontId="8" fillId="5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16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9" fillId="0" borderId="21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0" fillId="0" borderId="24" xfId="0" applyBorder="1"/>
    <xf numFmtId="0" fontId="0" fillId="0" borderId="15" xfId="0" applyBorder="1" applyAlignment="1"/>
    <xf numFmtId="0" fontId="20" fillId="0" borderId="15" xfId="0" applyNumberFormat="1" applyFont="1" applyBorder="1"/>
    <xf numFmtId="0" fontId="20" fillId="0" borderId="19" xfId="0" applyNumberFormat="1" applyFont="1" applyBorder="1"/>
    <xf numFmtId="0" fontId="0" fillId="0" borderId="25" xfId="0" applyBorder="1"/>
    <xf numFmtId="0" fontId="21" fillId="8" borderId="1" xfId="0" applyFont="1" applyFill="1" applyBorder="1" applyAlignment="1"/>
    <xf numFmtId="0" fontId="0" fillId="0" borderId="1" xfId="0" applyBorder="1"/>
    <xf numFmtId="0" fontId="24" fillId="8" borderId="26" xfId="0" applyFont="1" applyFill="1" applyBorder="1" applyAlignment="1">
      <alignment horizontal="center"/>
    </xf>
    <xf numFmtId="0" fontId="0" fillId="0" borderId="26" xfId="0" applyBorder="1"/>
    <xf numFmtId="168" fontId="21" fillId="8" borderId="1" xfId="0" applyNumberFormat="1" applyFont="1" applyFill="1" applyBorder="1"/>
    <xf numFmtId="0" fontId="26" fillId="8" borderId="1" xfId="0" applyFont="1" applyFill="1" applyBorder="1"/>
    <xf numFmtId="169" fontId="26" fillId="0" borderId="1" xfId="212" applyNumberFormat="1" applyBorder="1"/>
    <xf numFmtId="0" fontId="0" fillId="0" borderId="27" xfId="0" applyBorder="1"/>
    <xf numFmtId="2" fontId="26" fillId="8" borderId="28" xfId="0" applyNumberFormat="1" applyFont="1" applyFill="1" applyBorder="1"/>
    <xf numFmtId="169" fontId="26" fillId="0" borderId="28" xfId="212" applyNumberFormat="1" applyBorder="1"/>
    <xf numFmtId="0" fontId="0" fillId="0" borderId="29" xfId="0" applyBorder="1"/>
    <xf numFmtId="169" fontId="0" fillId="8" borderId="20" xfId="0" applyNumberFormat="1" applyFill="1" applyBorder="1"/>
    <xf numFmtId="0" fontId="24" fillId="8" borderId="31" xfId="0" applyFont="1" applyFill="1" applyBorder="1" applyAlignment="1">
      <alignment horizontal="center"/>
    </xf>
    <xf numFmtId="0" fontId="21" fillId="0" borderId="31" xfId="0" applyFont="1" applyBorder="1"/>
    <xf numFmtId="169" fontId="21" fillId="0" borderId="32" xfId="212" applyNumberFormat="1" applyFont="1" applyBorder="1"/>
    <xf numFmtId="0" fontId="0" fillId="0" borderId="33" xfId="0" applyBorder="1"/>
    <xf numFmtId="0" fontId="27" fillId="0" borderId="21" xfId="0" applyFont="1" applyBorder="1"/>
    <xf numFmtId="0" fontId="27" fillId="10" borderId="22" xfId="0" applyFont="1" applyFill="1" applyBorder="1" applyAlignment="1">
      <alignment horizontal="center"/>
    </xf>
    <xf numFmtId="0" fontId="0" fillId="0" borderId="23" xfId="0" applyBorder="1"/>
    <xf numFmtId="169" fontId="26" fillId="0" borderId="1" xfId="212" applyNumberFormat="1" applyBorder="1" applyAlignment="1">
      <alignment horizontal="center"/>
    </xf>
    <xf numFmtId="0" fontId="0" fillId="0" borderId="24" xfId="0" applyFill="1" applyBorder="1" applyAlignment="1"/>
    <xf numFmtId="0" fontId="0" fillId="0" borderId="24" xfId="0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vertical="center" wrapText="1"/>
    </xf>
    <xf numFmtId="0" fontId="29" fillId="0" borderId="25" xfId="0" applyFont="1" applyBorder="1"/>
    <xf numFmtId="169" fontId="30" fillId="0" borderId="1" xfId="212" applyNumberFormat="1" applyFont="1" applyBorder="1"/>
    <xf numFmtId="0" fontId="0" fillId="0" borderId="24" xfId="0" applyFill="1" applyBorder="1"/>
    <xf numFmtId="0" fontId="30" fillId="0" borderId="25" xfId="0" applyFont="1" applyBorder="1"/>
    <xf numFmtId="0" fontId="26" fillId="0" borderId="25" xfId="0" applyFont="1" applyBorder="1"/>
    <xf numFmtId="0" fontId="31" fillId="0" borderId="25" xfId="0" applyFont="1" applyBorder="1"/>
    <xf numFmtId="169" fontId="26" fillId="8" borderId="1" xfId="212" applyNumberFormat="1" applyFill="1" applyBorder="1"/>
    <xf numFmtId="0" fontId="21" fillId="0" borderId="25" xfId="0" applyFont="1" applyBorder="1"/>
    <xf numFmtId="169" fontId="21" fillId="0" borderId="1" xfId="212" applyNumberFormat="1" applyFont="1" applyBorder="1"/>
    <xf numFmtId="169" fontId="24" fillId="0" borderId="1" xfId="212" applyNumberFormat="1" applyFont="1" applyBorder="1"/>
    <xf numFmtId="0" fontId="21" fillId="0" borderId="1" xfId="0" applyFont="1" applyBorder="1" applyAlignment="1"/>
    <xf numFmtId="169" fontId="21" fillId="0" borderId="26" xfId="212" applyNumberFormat="1" applyFont="1" applyBorder="1" applyAlignment="1"/>
    <xf numFmtId="0" fontId="0" fillId="0" borderId="28" xfId="0" applyBorder="1"/>
    <xf numFmtId="0" fontId="21" fillId="0" borderId="28" xfId="0" applyFont="1" applyBorder="1"/>
    <xf numFmtId="169" fontId="21" fillId="0" borderId="29" xfId="0" applyNumberFormat="1" applyFont="1" applyBorder="1"/>
    <xf numFmtId="0" fontId="0" fillId="0" borderId="1" xfId="0" applyFill="1" applyBorder="1"/>
    <xf numFmtId="15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0" fontId="23" fillId="0" borderId="1" xfId="0" applyFont="1" applyBorder="1"/>
    <xf numFmtId="168" fontId="21" fillId="10" borderId="1" xfId="0" applyNumberFormat="1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Continuous"/>
    </xf>
    <xf numFmtId="0" fontId="21" fillId="1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32" fillId="0" borderId="1" xfId="0" applyFont="1" applyBorder="1"/>
    <xf numFmtId="169" fontId="26" fillId="0" borderId="1" xfId="212" applyNumberForma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169" fontId="22" fillId="0" borderId="1" xfId="212" applyNumberFormat="1" applyFont="1" applyBorder="1" applyAlignment="1">
      <alignment horizontal="centerContinuous"/>
    </xf>
    <xf numFmtId="169" fontId="22" fillId="0" borderId="1" xfId="212" applyNumberFormat="1" applyFont="1" applyBorder="1" applyAlignment="1"/>
    <xf numFmtId="0" fontId="0" fillId="0" borderId="1" xfId="0" applyBorder="1" applyAlignment="1">
      <alignment horizontal="center"/>
    </xf>
    <xf numFmtId="0" fontId="20" fillId="0" borderId="20" xfId="0" applyNumberFormat="1" applyFont="1" applyBorder="1"/>
    <xf numFmtId="0" fontId="33" fillId="0" borderId="1" xfId="0" applyFont="1" applyBorder="1"/>
    <xf numFmtId="169" fontId="21" fillId="0" borderId="1" xfId="212" applyNumberFormat="1" applyFont="1" applyBorder="1" applyAlignment="1">
      <alignment horizontal="centerContinuous"/>
    </xf>
    <xf numFmtId="0" fontId="20" fillId="0" borderId="19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69" fontId="26" fillId="12" borderId="1" xfId="212" applyNumberFormat="1" applyFill="1" applyBorder="1" applyAlignment="1">
      <alignment horizontal="centerContinuous"/>
    </xf>
    <xf numFmtId="0" fontId="0" fillId="12" borderId="1" xfId="0" applyFill="1" applyBorder="1" applyAlignment="1">
      <alignment horizontal="center"/>
    </xf>
    <xf numFmtId="0" fontId="0" fillId="0" borderId="19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69" fontId="26" fillId="0" borderId="20" xfId="212" applyNumberFormat="1" applyBorder="1"/>
    <xf numFmtId="0" fontId="0" fillId="13" borderId="15" xfId="0" applyFill="1" applyBorder="1"/>
    <xf numFmtId="169" fontId="26" fillId="13" borderId="15" xfId="212" applyNumberFormat="1" applyFill="1" applyBorder="1"/>
    <xf numFmtId="169" fontId="26" fillId="0" borderId="15" xfId="212" applyNumberFormat="1" applyBorder="1"/>
    <xf numFmtId="169" fontId="26" fillId="10" borderId="15" xfId="212" applyNumberFormat="1" applyFill="1" applyBorder="1"/>
    <xf numFmtId="0" fontId="30" fillId="0" borderId="15" xfId="0" applyFont="1" applyBorder="1"/>
    <xf numFmtId="4" fontId="30" fillId="0" borderId="15" xfId="0" applyNumberFormat="1" applyFont="1" applyBorder="1"/>
    <xf numFmtId="0" fontId="0" fillId="0" borderId="15" xfId="0" applyNumberFormat="1" applyBorder="1"/>
    <xf numFmtId="2" fontId="0" fillId="0" borderId="0" xfId="0" applyNumberFormat="1"/>
    <xf numFmtId="49" fontId="0" fillId="7" borderId="18" xfId="0" applyNumberFormat="1" applyFill="1" applyBorder="1"/>
    <xf numFmtId="171" fontId="8" fillId="5" borderId="1" xfId="0" applyNumberFormat="1" applyFont="1" applyFill="1" applyBorder="1" applyAlignment="1">
      <alignment vertical="center"/>
    </xf>
    <xf numFmtId="2" fontId="8" fillId="5" borderId="10" xfId="0" applyNumberFormat="1" applyFont="1" applyFill="1" applyBorder="1" applyAlignment="1">
      <alignment vertical="center"/>
    </xf>
    <xf numFmtId="2" fontId="8" fillId="5" borderId="11" xfId="0" applyNumberFormat="1" applyFont="1" applyFill="1" applyBorder="1" applyAlignment="1">
      <alignment vertical="center"/>
    </xf>
    <xf numFmtId="0" fontId="0" fillId="4" borderId="0" xfId="0" applyFill="1"/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71" fontId="8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164" fontId="8" fillId="0" borderId="6" xfId="0" applyNumberFormat="1" applyFont="1" applyBorder="1" applyAlignment="1" applyProtection="1">
      <alignment horizontal="right" vertical="center"/>
      <protection locked="0"/>
    </xf>
    <xf numFmtId="164" fontId="8" fillId="0" borderId="7" xfId="0" applyNumberFormat="1" applyFont="1" applyBorder="1" applyAlignment="1" applyProtection="1">
      <alignment horizontal="right" vertical="center"/>
      <protection locked="0"/>
    </xf>
    <xf numFmtId="164" fontId="8" fillId="0" borderId="8" xfId="0" applyNumberFormat="1" applyFont="1" applyBorder="1" applyAlignment="1" applyProtection="1">
      <alignment horizontal="right" vertical="center"/>
      <protection locked="0"/>
    </xf>
    <xf numFmtId="164" fontId="8" fillId="0" borderId="9" xfId="0" applyNumberFormat="1" applyFont="1" applyBorder="1" applyAlignment="1" applyProtection="1">
      <alignment horizontal="right" vertical="center"/>
      <protection locked="0"/>
    </xf>
    <xf numFmtId="164" fontId="8" fillId="0" borderId="2" xfId="0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9" fontId="8" fillId="0" borderId="1" xfId="0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69" fontId="26" fillId="0" borderId="0" xfId="212" applyNumberFormat="1" applyBorder="1"/>
    <xf numFmtId="172" fontId="0" fillId="0" borderId="15" xfId="0" applyNumberFormat="1" applyBorder="1"/>
    <xf numFmtId="171" fontId="8" fillId="0" borderId="1" xfId="0" applyNumberFormat="1" applyFont="1" applyBorder="1" applyAlignment="1" applyProtection="1">
      <alignment vertical="center"/>
      <protection locked="0"/>
    </xf>
    <xf numFmtId="10" fontId="0" fillId="0" borderId="15" xfId="0" applyNumberFormat="1" applyBorder="1"/>
    <xf numFmtId="10" fontId="0" fillId="0" borderId="17" xfId="0" applyNumberFormat="1" applyBorder="1"/>
    <xf numFmtId="10" fontId="0" fillId="0" borderId="16" xfId="0" applyNumberFormat="1" applyBorder="1"/>
    <xf numFmtId="10" fontId="19" fillId="0" borderId="22" xfId="0" applyNumberFormat="1" applyFont="1" applyBorder="1" applyAlignment="1">
      <alignment horizontal="centerContinuous"/>
    </xf>
    <xf numFmtId="10" fontId="21" fillId="8" borderId="1" xfId="0" applyNumberFormat="1" applyFont="1" applyFill="1" applyBorder="1" applyAlignment="1"/>
    <xf numFmtId="10" fontId="0" fillId="0" borderId="1" xfId="0" applyNumberFormat="1" applyBorder="1"/>
    <xf numFmtId="10" fontId="0" fillId="0" borderId="20" xfId="0" applyNumberFormat="1" applyBorder="1"/>
    <xf numFmtId="10" fontId="0" fillId="0" borderId="33" xfId="0" applyNumberFormat="1" applyBorder="1"/>
    <xf numFmtId="10" fontId="27" fillId="10" borderId="22" xfId="0" applyNumberFormat="1" applyFont="1" applyFill="1" applyBorder="1" applyAlignment="1">
      <alignment horizontal="center"/>
    </xf>
    <xf numFmtId="10" fontId="21" fillId="0" borderId="1" xfId="0" applyNumberFormat="1" applyFont="1" applyBorder="1"/>
    <xf numFmtId="10" fontId="0" fillId="0" borderId="28" xfId="0" applyNumberFormat="1" applyBorder="1"/>
    <xf numFmtId="10" fontId="0" fillId="0" borderId="1" xfId="0" applyNumberFormat="1" applyBorder="1" applyAlignment="1">
      <alignment horizontal="right"/>
    </xf>
    <xf numFmtId="10" fontId="0" fillId="8" borderId="1" xfId="0" applyNumberFormat="1" applyFill="1" applyBorder="1"/>
    <xf numFmtId="10" fontId="0" fillId="10" borderId="1" xfId="0" applyNumberFormat="1" applyFill="1" applyBorder="1" applyAlignment="1">
      <alignment horizontal="centerContinuous"/>
    </xf>
    <xf numFmtId="10" fontId="0" fillId="0" borderId="1" xfId="0" applyNumberFormat="1" applyBorder="1" applyAlignment="1">
      <alignment horizontal="centerContinuous"/>
    </xf>
    <xf numFmtId="10" fontId="26" fillId="0" borderId="1" xfId="212" applyNumberFormat="1" applyBorder="1" applyAlignment="1">
      <alignment horizontal="centerContinuous"/>
    </xf>
    <xf numFmtId="10" fontId="22" fillId="0" borderId="1" xfId="212" applyNumberFormat="1" applyFont="1" applyBorder="1" applyAlignment="1">
      <alignment horizontal="centerContinuous"/>
    </xf>
    <xf numFmtId="10" fontId="26" fillId="12" borderId="1" xfId="212" applyNumberFormat="1" applyFill="1" applyBorder="1" applyAlignment="1">
      <alignment horizontal="centerContinuous"/>
    </xf>
    <xf numFmtId="10" fontId="26" fillId="0" borderId="20" xfId="212" applyNumberFormat="1" applyBorder="1"/>
    <xf numFmtId="10" fontId="20" fillId="13" borderId="15" xfId="212" applyNumberFormat="1" applyFont="1" applyFill="1" applyBorder="1"/>
    <xf numFmtId="10" fontId="0" fillId="0" borderId="19" xfId="0" applyNumberFormat="1" applyBorder="1"/>
    <xf numFmtId="10" fontId="24" fillId="8" borderId="28" xfId="0" applyNumberFormat="1" applyFont="1" applyFill="1" applyBorder="1" applyAlignment="1">
      <alignment horizontal="center"/>
    </xf>
    <xf numFmtId="10" fontId="0" fillId="0" borderId="31" xfId="0" applyNumberFormat="1" applyBorder="1"/>
    <xf numFmtId="10" fontId="26" fillId="0" borderId="1" xfId="211" applyNumberFormat="1" applyFont="1" applyBorder="1"/>
    <xf numFmtId="10" fontId="21" fillId="0" borderId="1" xfId="211" applyNumberFormat="1" applyFont="1" applyBorder="1"/>
    <xf numFmtId="10" fontId="22" fillId="0" borderId="1" xfId="212" applyNumberFormat="1" applyFont="1" applyBorder="1" applyAlignment="1"/>
    <xf numFmtId="10" fontId="21" fillId="0" borderId="1" xfId="212" applyNumberFormat="1" applyFont="1" applyBorder="1" applyAlignment="1">
      <alignment horizontal="centerContinuous"/>
    </xf>
    <xf numFmtId="10" fontId="26" fillId="10" borderId="15" xfId="212" applyNumberFormat="1" applyFill="1" applyBorder="1"/>
    <xf numFmtId="0" fontId="6" fillId="3" borderId="0" xfId="0" applyFont="1" applyFill="1" applyAlignment="1">
      <alignment horizontal="center" vertical="center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17" fillId="6" borderId="0" xfId="0" applyFont="1" applyFill="1" applyAlignment="1">
      <alignment horizontal="center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horizontal="right" vertical="top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16" fillId="5" borderId="1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9" fontId="8" fillId="5" borderId="1" xfId="0" applyNumberFormat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right" vertical="center"/>
    </xf>
    <xf numFmtId="166" fontId="8" fillId="5" borderId="1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11" xfId="0" applyNumberFormat="1" applyFont="1" applyFill="1" applyBorder="1" applyAlignment="1" applyProtection="1">
      <alignment horizontal="right" vertical="center"/>
      <protection locked="0"/>
    </xf>
    <xf numFmtId="9" fontId="8" fillId="5" borderId="10" xfId="0" applyNumberFormat="1" applyFont="1" applyFill="1" applyBorder="1" applyAlignment="1">
      <alignment horizontal="right" vertical="center"/>
    </xf>
    <xf numFmtId="9" fontId="8" fillId="5" borderId="1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9" fontId="26" fillId="0" borderId="1" xfId="212" applyNumberFormat="1" applyBorder="1" applyAlignment="1">
      <alignment horizontal="center"/>
    </xf>
    <xf numFmtId="169" fontId="22" fillId="0" borderId="1" xfId="212" applyNumberFormat="1" applyFont="1" applyBorder="1" applyAlignment="1">
      <alignment horizontal="center"/>
    </xf>
    <xf numFmtId="169" fontId="21" fillId="0" borderId="1" xfId="212" applyNumberFormat="1" applyFont="1" applyBorder="1" applyAlignment="1">
      <alignment horizontal="center"/>
    </xf>
    <xf numFmtId="169" fontId="26" fillId="11" borderId="1" xfId="212" applyNumberFormat="1" applyFont="1" applyFill="1" applyBorder="1" applyAlignment="1">
      <alignment horizontal="center"/>
    </xf>
    <xf numFmtId="169" fontId="26" fillId="11" borderId="1" xfId="212" applyNumberFormat="1" applyFill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25" fillId="9" borderId="24" xfId="0" applyFont="1" applyFill="1" applyBorder="1" applyAlignment="1">
      <alignment horizontal="center" vertical="center" wrapText="1"/>
    </xf>
    <xf numFmtId="0" fontId="0" fillId="8" borderId="1" xfId="0" applyFill="1" applyBorder="1" applyAlignment="1"/>
    <xf numFmtId="0" fontId="0" fillId="8" borderId="26" xfId="0" applyFill="1" applyBorder="1" applyAlignment="1"/>
    <xf numFmtId="167" fontId="0" fillId="8" borderId="1" xfId="0" applyNumberFormat="1" applyFill="1" applyBorder="1" applyAlignment="1">
      <alignment horizontal="left"/>
    </xf>
    <xf numFmtId="0" fontId="22" fillId="0" borderId="28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30" xfId="0" applyFont="1" applyBorder="1" applyAlignment="1">
      <alignment horizontal="right"/>
    </xf>
    <xf numFmtId="0" fontId="22" fillId="0" borderId="31" xfId="0" applyFont="1" applyBorder="1" applyAlignment="1">
      <alignment horizontal="right"/>
    </xf>
    <xf numFmtId="0" fontId="0" fillId="8" borderId="1" xfId="0" applyFill="1" applyBorder="1" applyAlignment="1">
      <alignment horizontal="center"/>
    </xf>
    <xf numFmtId="170" fontId="26" fillId="8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right" vertical="center"/>
    </xf>
  </cellXfs>
  <cellStyles count="2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4" builtinId="9" hidden="1"/>
    <cellStyle name="Milliers_Copie de PAYE EURO 2007" xfId="212"/>
    <cellStyle name="Normal" xfId="0" builtinId="0"/>
    <cellStyle name="Pourcentage" xfId="21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6</xdr:row>
      <xdr:rowOff>48454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4900" cy="1420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107</xdr:row>
      <xdr:rowOff>0</xdr:rowOff>
    </xdr:from>
    <xdr:to>
      <xdr:col>3</xdr:col>
      <xdr:colOff>215900</xdr:colOff>
      <xdr:row>108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17729200"/>
          <a:ext cx="1270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fr-FR"/>
        </a:p>
      </xdr:txBody>
    </xdr:sp>
    <xdr:clientData/>
  </xdr:twoCellAnchor>
  <xdr:twoCellAnchor editAs="oneCell">
    <xdr:from>
      <xdr:col>8</xdr:col>
      <xdr:colOff>0</xdr:colOff>
      <xdr:row>23</xdr:row>
      <xdr:rowOff>12700</xdr:rowOff>
    </xdr:from>
    <xdr:to>
      <xdr:col>8</xdr:col>
      <xdr:colOff>139700</xdr:colOff>
      <xdr:row>24</xdr:row>
      <xdr:rowOff>88900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204200" y="3898900"/>
          <a:ext cx="1397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fr-FR"/>
        </a:p>
      </xdr:txBody>
    </xdr:sp>
    <xdr:clientData/>
  </xdr:twoCellAnchor>
  <xdr:oneCellAnchor>
    <xdr:from>
      <xdr:col>2</xdr:col>
      <xdr:colOff>538119</xdr:colOff>
      <xdr:row>1</xdr:row>
      <xdr:rowOff>93092</xdr:rowOff>
    </xdr:from>
    <xdr:ext cx="328912" cy="410663"/>
    <xdr:sp macro="" textlink="">
      <xdr:nvSpPr>
        <xdr:cNvPr id="4" name="Rectangle 3"/>
        <xdr:cNvSpPr/>
      </xdr:nvSpPr>
      <xdr:spPr>
        <a:xfrm>
          <a:off x="3103519" y="258192"/>
          <a:ext cx="328912" cy="41066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ctr">
          <a:spAutoFit/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fr-FR" sz="1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1</a:t>
          </a:r>
        </a:p>
      </xdr:txBody>
    </xdr:sp>
    <xdr:clientData/>
  </xdr:oneCellAnchor>
  <xdr:twoCellAnchor editAs="oneCell">
    <xdr:from>
      <xdr:col>3</xdr:col>
      <xdr:colOff>88900</xdr:colOff>
      <xdr:row>107</xdr:row>
      <xdr:rowOff>0</xdr:rowOff>
    </xdr:from>
    <xdr:to>
      <xdr:col>3</xdr:col>
      <xdr:colOff>215900</xdr:colOff>
      <xdr:row>108</xdr:row>
      <xdr:rowOff>76200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43300" y="17729200"/>
          <a:ext cx="1270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fr-FR"/>
        </a:p>
      </xdr:txBody>
    </xdr:sp>
    <xdr:clientData/>
  </xdr:twoCellAnchor>
  <xdr:twoCellAnchor editAs="oneCell">
    <xdr:from>
      <xdr:col>8</xdr:col>
      <xdr:colOff>0</xdr:colOff>
      <xdr:row>23</xdr:row>
      <xdr:rowOff>12700</xdr:rowOff>
    </xdr:from>
    <xdr:to>
      <xdr:col>8</xdr:col>
      <xdr:colOff>139700</xdr:colOff>
      <xdr:row>24</xdr:row>
      <xdr:rowOff>88900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8204200" y="3898900"/>
          <a:ext cx="1397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fr-FR"/>
        </a:p>
      </xdr:txBody>
    </xdr:sp>
    <xdr:clientData/>
  </xdr:twoCellAnchor>
  <xdr:oneCellAnchor>
    <xdr:from>
      <xdr:col>2</xdr:col>
      <xdr:colOff>538119</xdr:colOff>
      <xdr:row>1</xdr:row>
      <xdr:rowOff>93092</xdr:rowOff>
    </xdr:from>
    <xdr:ext cx="328912" cy="410663"/>
    <xdr:sp macro="" textlink="">
      <xdr:nvSpPr>
        <xdr:cNvPr id="7" name="Rectangle 6"/>
        <xdr:cNvSpPr/>
      </xdr:nvSpPr>
      <xdr:spPr>
        <a:xfrm>
          <a:off x="3103519" y="258192"/>
          <a:ext cx="328912" cy="41066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ctr">
          <a:spAutoFit/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fr-FR" sz="1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1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TION/ETR%20centre/ETR%20saison%202009-2010/compta/Copie%20de%20PAYE%20EURO%202007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fait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Déclarations"/>
    </sheetNames>
    <sheetDataSet>
      <sheetData sheetId="0" refreshError="1">
        <row r="23">
          <cell r="E23">
            <v>5.0999999999999997E-2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X390"/>
  <sheetViews>
    <sheetView tabSelected="1" view="pageLayout" topLeftCell="A360" zoomScale="200" zoomScaleNormal="200" zoomScalePageLayoutView="200" workbookViewId="0">
      <selection activeCell="A389" sqref="A389"/>
    </sheetView>
  </sheetViews>
  <sheetFormatPr baseColWidth="10" defaultRowHeight="14" x14ac:dyDescent="0"/>
  <cols>
    <col min="1" max="16384" width="10.83203125" style="1"/>
  </cols>
  <sheetData>
    <row r="1" spans="1:8" ht="23">
      <c r="B1" s="237" t="s">
        <v>157</v>
      </c>
      <c r="C1" s="237"/>
      <c r="D1" s="237"/>
      <c r="E1" s="237"/>
      <c r="F1" s="237"/>
      <c r="G1" s="237"/>
      <c r="H1" s="237"/>
    </row>
    <row r="2" spans="1:8" ht="20">
      <c r="B2" s="238" t="s">
        <v>158</v>
      </c>
      <c r="C2" s="238"/>
      <c r="D2" s="238"/>
      <c r="E2" s="238"/>
      <c r="F2" s="238"/>
      <c r="G2" s="238"/>
      <c r="H2" s="238"/>
    </row>
    <row r="3" spans="1:8">
      <c r="B3" s="239" t="s">
        <v>159</v>
      </c>
      <c r="C3" s="240"/>
      <c r="D3" s="240"/>
      <c r="E3" s="240"/>
      <c r="F3" s="240"/>
      <c r="G3" s="240"/>
      <c r="H3" s="240"/>
    </row>
    <row r="4" spans="1:8">
      <c r="H4" s="5" t="s">
        <v>160</v>
      </c>
    </row>
    <row r="5" spans="1:8">
      <c r="H5" s="5" t="s">
        <v>164</v>
      </c>
    </row>
    <row r="6" spans="1:8">
      <c r="H6" s="5" t="s">
        <v>163</v>
      </c>
    </row>
    <row r="7" spans="1:8">
      <c r="H7" s="5" t="s">
        <v>293</v>
      </c>
    </row>
    <row r="8" spans="1:8" ht="18">
      <c r="A8" s="180" t="s">
        <v>7</v>
      </c>
      <c r="B8" s="180"/>
      <c r="C8" s="180"/>
      <c r="D8" s="180"/>
      <c r="E8" s="180"/>
      <c r="F8" s="180"/>
      <c r="G8" s="180"/>
      <c r="H8" s="180"/>
    </row>
    <row r="9" spans="1:8">
      <c r="A9" s="2"/>
    </row>
    <row r="10" spans="1:8">
      <c r="C10" s="7" t="s">
        <v>0</v>
      </c>
      <c r="D10" s="218"/>
      <c r="E10" s="218"/>
      <c r="F10" s="218"/>
      <c r="G10" s="218"/>
      <c r="H10" s="218"/>
    </row>
    <row r="11" spans="1:8">
      <c r="C11" s="7" t="s">
        <v>1</v>
      </c>
      <c r="D11" s="218"/>
      <c r="E11" s="218"/>
      <c r="F11" s="218"/>
      <c r="G11" s="218"/>
      <c r="H11" s="218"/>
    </row>
    <row r="12" spans="1:8">
      <c r="C12" s="7" t="s">
        <v>2</v>
      </c>
      <c r="D12" s="218"/>
      <c r="E12" s="218"/>
      <c r="F12" s="218"/>
      <c r="G12" s="218"/>
      <c r="H12" s="218"/>
    </row>
    <row r="13" spans="1:8">
      <c r="C13" s="7" t="s">
        <v>8</v>
      </c>
      <c r="D13" s="218"/>
      <c r="E13" s="218"/>
      <c r="F13" s="218"/>
      <c r="G13" s="218"/>
      <c r="H13" s="218"/>
    </row>
    <row r="14" spans="1:8">
      <c r="C14" s="7" t="s">
        <v>152</v>
      </c>
      <c r="D14" s="218"/>
      <c r="E14" s="218"/>
      <c r="F14" s="218"/>
      <c r="G14" s="218"/>
      <c r="H14" s="218"/>
    </row>
    <row r="15" spans="1:8">
      <c r="C15" s="7" t="s">
        <v>3</v>
      </c>
      <c r="D15" s="218"/>
      <c r="E15" s="218"/>
      <c r="F15" s="218"/>
      <c r="G15" s="218"/>
      <c r="H15" s="218"/>
    </row>
    <row r="16" spans="1:8">
      <c r="C16" s="7" t="s">
        <v>4</v>
      </c>
      <c r="D16" s="218"/>
      <c r="E16" s="218"/>
      <c r="F16" s="218"/>
      <c r="G16" s="218"/>
      <c r="H16" s="218"/>
    </row>
    <row r="17" spans="1:8">
      <c r="C17" s="7" t="s">
        <v>5</v>
      </c>
      <c r="D17" s="218"/>
      <c r="E17" s="218"/>
      <c r="F17" s="218"/>
      <c r="G17" s="218"/>
      <c r="H17" s="218"/>
    </row>
    <row r="18" spans="1:8">
      <c r="C18" s="7" t="s">
        <v>6</v>
      </c>
      <c r="D18" s="218"/>
      <c r="E18" s="218"/>
      <c r="F18" s="218"/>
      <c r="G18" s="218"/>
      <c r="H18" s="218"/>
    </row>
    <row r="19" spans="1:8">
      <c r="C19" s="7" t="s">
        <v>3</v>
      </c>
      <c r="D19" s="218"/>
      <c r="E19" s="218"/>
      <c r="F19" s="218"/>
      <c r="G19" s="218"/>
      <c r="H19" s="218"/>
    </row>
    <row r="20" spans="1:8">
      <c r="C20" s="7" t="s">
        <v>4</v>
      </c>
      <c r="D20" s="218"/>
      <c r="E20" s="218"/>
      <c r="F20" s="218"/>
      <c r="G20" s="218"/>
      <c r="H20" s="218"/>
    </row>
    <row r="22" spans="1:8" ht="18">
      <c r="A22" s="180" t="s">
        <v>42</v>
      </c>
      <c r="B22" s="180"/>
      <c r="C22" s="180"/>
      <c r="D22" s="180"/>
      <c r="E22" s="180"/>
      <c r="F22" s="180"/>
      <c r="G22" s="180"/>
      <c r="H22" s="180"/>
    </row>
    <row r="24" spans="1:8" ht="15">
      <c r="A24" s="221" t="s">
        <v>43</v>
      </c>
      <c r="B24" s="221"/>
      <c r="C24" s="221"/>
      <c r="D24" s="221"/>
      <c r="E24" s="221"/>
      <c r="F24" s="221"/>
      <c r="G24" s="221"/>
      <c r="H24" s="221"/>
    </row>
    <row r="26" spans="1:8" ht="15">
      <c r="A26" s="223" t="s">
        <v>9</v>
      </c>
      <c r="B26" s="223"/>
      <c r="C26" s="223"/>
      <c r="D26" s="223"/>
      <c r="E26" s="223"/>
      <c r="F26" s="223"/>
      <c r="G26" s="223"/>
      <c r="H26" s="223"/>
    </row>
    <row r="28" spans="1:8">
      <c r="C28" s="7" t="s">
        <v>10</v>
      </c>
      <c r="D28" s="226">
        <v>0</v>
      </c>
      <c r="E28" s="226"/>
    </row>
    <row r="29" spans="1:8">
      <c r="C29" s="7" t="s">
        <v>11</v>
      </c>
      <c r="D29" s="226">
        <v>0</v>
      </c>
      <c r="E29" s="226"/>
    </row>
    <row r="30" spans="1:8">
      <c r="C30" s="7" t="s">
        <v>12</v>
      </c>
      <c r="D30" s="234">
        <f>D28-D29</f>
        <v>0</v>
      </c>
      <c r="E30" s="234"/>
    </row>
    <row r="31" spans="1:8">
      <c r="C31" s="7"/>
      <c r="D31" s="241" t="str">
        <f>IF(D30=0,"Equilibre",IF(D30&gt;0,"Bénéfice","Pertes"))</f>
        <v>Equilibre</v>
      </c>
      <c r="E31" s="241"/>
    </row>
    <row r="33" spans="1:8" ht="15">
      <c r="A33" s="223" t="s">
        <v>13</v>
      </c>
      <c r="B33" s="223"/>
      <c r="C33" s="223"/>
      <c r="D33" s="223"/>
      <c r="E33" s="223"/>
      <c r="F33" s="223"/>
      <c r="G33" s="223"/>
      <c r="H33" s="223"/>
    </row>
    <row r="35" spans="1:8">
      <c r="C35" s="7" t="s">
        <v>14</v>
      </c>
      <c r="D35" s="226">
        <v>0</v>
      </c>
      <c r="E35" s="226"/>
    </row>
    <row r="36" spans="1:8">
      <c r="C36" s="7" t="s">
        <v>15</v>
      </c>
      <c r="D36" s="226">
        <v>0</v>
      </c>
      <c r="E36" s="226"/>
    </row>
    <row r="37" spans="1:8">
      <c r="C37" s="7" t="s">
        <v>291</v>
      </c>
      <c r="D37" s="226">
        <v>0</v>
      </c>
      <c r="E37" s="226"/>
    </row>
    <row r="38" spans="1:8">
      <c r="C38" s="7"/>
      <c r="D38" s="6"/>
      <c r="E38" s="6"/>
      <c r="H38" s="7" t="s">
        <v>17</v>
      </c>
    </row>
    <row r="39" spans="1:8">
      <c r="C39" s="7" t="s">
        <v>16</v>
      </c>
      <c r="D39" s="235">
        <v>0</v>
      </c>
      <c r="E39" s="236"/>
      <c r="H39" s="131">
        <v>0</v>
      </c>
    </row>
    <row r="41" spans="1:8" ht="15">
      <c r="A41" s="223" t="s">
        <v>18</v>
      </c>
      <c r="B41" s="223"/>
      <c r="C41" s="223"/>
      <c r="D41" s="223"/>
      <c r="E41" s="223"/>
      <c r="F41" s="223"/>
      <c r="G41" s="223"/>
      <c r="H41" s="223"/>
    </row>
    <row r="43" spans="1:8">
      <c r="C43" s="7" t="s">
        <v>292</v>
      </c>
      <c r="D43" s="226">
        <v>0</v>
      </c>
      <c r="E43" s="226"/>
    </row>
    <row r="44" spans="1:8">
      <c r="C44" s="7" t="s">
        <v>19</v>
      </c>
      <c r="D44" s="227" t="e">
        <f>D43/D28</f>
        <v>#DIV/0!</v>
      </c>
      <c r="E44" s="227"/>
    </row>
    <row r="45" spans="1:8">
      <c r="C45" s="7"/>
      <c r="D45" s="6"/>
      <c r="E45" s="6"/>
    </row>
    <row r="46" spans="1:8">
      <c r="C46" s="7" t="s">
        <v>20</v>
      </c>
      <c r="D46" s="226">
        <v>0</v>
      </c>
      <c r="E46" s="226"/>
    </row>
    <row r="47" spans="1:8" ht="15" customHeight="1">
      <c r="A47" s="220" t="s">
        <v>21</v>
      </c>
      <c r="B47" s="220"/>
      <c r="C47" s="220"/>
      <c r="D47" s="227" t="e">
        <f>D46/D28</f>
        <v>#DIV/0!</v>
      </c>
      <c r="E47" s="227"/>
    </row>
    <row r="48" spans="1:8" ht="15" customHeight="1">
      <c r="A48" s="220"/>
      <c r="B48" s="220"/>
      <c r="C48" s="220"/>
      <c r="D48" s="6"/>
      <c r="E48" s="6"/>
    </row>
    <row r="49" spans="1:8" ht="15" customHeight="1">
      <c r="A49" s="126"/>
      <c r="B49" s="126"/>
      <c r="C49" s="126"/>
      <c r="D49" s="6"/>
      <c r="E49" s="6"/>
    </row>
    <row r="50" spans="1:8">
      <c r="C50" s="7" t="s">
        <v>25</v>
      </c>
      <c r="D50" s="226">
        <v>0</v>
      </c>
      <c r="E50" s="226"/>
    </row>
    <row r="51" spans="1:8">
      <c r="C51" s="7" t="s">
        <v>26</v>
      </c>
      <c r="D51" s="226">
        <v>0</v>
      </c>
      <c r="E51" s="226"/>
    </row>
    <row r="52" spans="1:8">
      <c r="C52" s="7" t="s">
        <v>27</v>
      </c>
      <c r="D52" s="226">
        <v>0</v>
      </c>
      <c r="E52" s="226"/>
    </row>
    <row r="53" spans="1:8">
      <c r="C53" s="7" t="s">
        <v>28</v>
      </c>
      <c r="D53" s="226">
        <v>0</v>
      </c>
      <c r="E53" s="226"/>
      <c r="G53" s="31"/>
      <c r="H53" s="31"/>
    </row>
    <row r="54" spans="1:8">
      <c r="C54" s="7" t="s">
        <v>22</v>
      </c>
      <c r="D54" s="226">
        <v>0</v>
      </c>
      <c r="E54" s="226"/>
      <c r="G54" s="24"/>
      <c r="H54" s="24"/>
    </row>
    <row r="55" spans="1:8">
      <c r="C55" s="7" t="s">
        <v>23</v>
      </c>
      <c r="D55" s="226">
        <v>0</v>
      </c>
      <c r="E55" s="226"/>
      <c r="G55" s="24"/>
      <c r="H55" s="24"/>
    </row>
    <row r="56" spans="1:8">
      <c r="C56" s="7" t="s">
        <v>24</v>
      </c>
      <c r="D56" s="226">
        <v>0</v>
      </c>
      <c r="E56" s="226"/>
      <c r="G56" s="24"/>
      <c r="H56" s="24"/>
    </row>
    <row r="57" spans="1:8">
      <c r="D57" s="6"/>
      <c r="E57" s="6"/>
      <c r="G57" s="24"/>
      <c r="H57" s="24"/>
    </row>
    <row r="58" spans="1:8">
      <c r="C58" s="7" t="s">
        <v>186</v>
      </c>
      <c r="D58" s="234">
        <f>SUM(D50:E53)</f>
        <v>0</v>
      </c>
      <c r="E58" s="234"/>
      <c r="G58" s="24"/>
      <c r="H58" s="24"/>
    </row>
    <row r="59" spans="1:8">
      <c r="C59" s="7" t="s">
        <v>166</v>
      </c>
      <c r="D59" s="227" t="e">
        <f>D58/D28</f>
        <v>#DIV/0!</v>
      </c>
      <c r="E59" s="227"/>
      <c r="G59" s="24"/>
      <c r="H59" s="24"/>
    </row>
    <row r="60" spans="1:8">
      <c r="C60" s="7"/>
      <c r="D60" s="6"/>
      <c r="E60" s="6"/>
      <c r="G60" s="24"/>
      <c r="H60" s="24"/>
    </row>
    <row r="61" spans="1:8">
      <c r="C61" s="7" t="s">
        <v>29</v>
      </c>
      <c r="D61" s="234">
        <f>SUM(D54:E56)</f>
        <v>0</v>
      </c>
      <c r="E61" s="234"/>
      <c r="G61" s="24"/>
      <c r="H61" s="24"/>
    </row>
    <row r="62" spans="1:8">
      <c r="C62" s="7" t="s">
        <v>30</v>
      </c>
      <c r="D62" s="227" t="e">
        <f>D61/D28</f>
        <v>#DIV/0!</v>
      </c>
      <c r="E62" s="227"/>
      <c r="G62" s="24"/>
      <c r="H62" s="24"/>
    </row>
    <row r="63" spans="1:8">
      <c r="C63" s="7" t="s">
        <v>167</v>
      </c>
      <c r="D63" s="229" t="e">
        <f>D58/D61</f>
        <v>#DIV/0!</v>
      </c>
      <c r="E63" s="229"/>
      <c r="G63" s="24"/>
      <c r="H63" s="24"/>
    </row>
    <row r="64" spans="1:8">
      <c r="C64" s="7"/>
      <c r="D64" s="32"/>
      <c r="E64" s="32"/>
      <c r="G64" s="24"/>
      <c r="H64" s="24"/>
    </row>
    <row r="65" spans="1:8">
      <c r="C65" s="7" t="s">
        <v>188</v>
      </c>
      <c r="D65" s="230">
        <v>0</v>
      </c>
      <c r="E65" s="231"/>
      <c r="G65" s="24"/>
      <c r="H65" s="24"/>
    </row>
    <row r="66" spans="1:8">
      <c r="C66" s="7" t="s">
        <v>187</v>
      </c>
      <c r="D66" s="232" t="e">
        <f>D65/D28</f>
        <v>#DIV/0!</v>
      </c>
      <c r="E66" s="233"/>
      <c r="G66" s="24"/>
      <c r="H66" s="24"/>
    </row>
    <row r="67" spans="1:8">
      <c r="C67" s="7"/>
      <c r="D67" s="6"/>
      <c r="E67" s="6"/>
      <c r="G67" s="24"/>
      <c r="H67" s="24"/>
    </row>
    <row r="68" spans="1:8">
      <c r="C68" s="7" t="s">
        <v>31</v>
      </c>
      <c r="D68" s="226">
        <v>0</v>
      </c>
      <c r="E68" s="226"/>
      <c r="G68" s="24"/>
      <c r="H68" s="24"/>
    </row>
    <row r="69" spans="1:8">
      <c r="C69" s="7" t="s">
        <v>32</v>
      </c>
      <c r="D69" s="227" t="e">
        <f>D68/D29</f>
        <v>#DIV/0!</v>
      </c>
      <c r="E69" s="227"/>
      <c r="G69" s="24"/>
      <c r="H69" s="24"/>
    </row>
    <row r="70" spans="1:8">
      <c r="D70" s="6"/>
      <c r="E70" s="6"/>
      <c r="G70" s="24"/>
      <c r="H70" s="24"/>
    </row>
    <row r="71" spans="1:8">
      <c r="C71" s="7" t="s">
        <v>33</v>
      </c>
      <c r="D71" s="226">
        <v>0</v>
      </c>
      <c r="E71" s="226"/>
      <c r="G71" s="24"/>
      <c r="H71" s="24"/>
    </row>
    <row r="72" spans="1:8">
      <c r="C72" s="7" t="s">
        <v>34</v>
      </c>
      <c r="D72" s="227" t="e">
        <f>D71/D29</f>
        <v>#DIV/0!</v>
      </c>
      <c r="E72" s="227"/>
      <c r="G72" s="24"/>
      <c r="H72" s="24"/>
    </row>
    <row r="74" spans="1:8" ht="15">
      <c r="A74" s="223" t="s">
        <v>35</v>
      </c>
      <c r="B74" s="223"/>
      <c r="C74" s="223"/>
      <c r="D74" s="223"/>
      <c r="E74" s="223"/>
      <c r="F74" s="223"/>
      <c r="G74" s="223"/>
      <c r="H74" s="223"/>
    </row>
    <row r="76" spans="1:8">
      <c r="G76" s="7" t="s">
        <v>38</v>
      </c>
      <c r="H76" s="26">
        <v>35</v>
      </c>
    </row>
    <row r="77" spans="1:8">
      <c r="A77" s="1" t="s">
        <v>36</v>
      </c>
      <c r="D77" s="7" t="s">
        <v>37</v>
      </c>
      <c r="E77" s="132"/>
    </row>
    <row r="78" spans="1:8">
      <c r="D78" s="7" t="s">
        <v>285</v>
      </c>
      <c r="E78" s="122" t="str">
        <f>IF(E77="groupe 1",'Rémunération CCNS'!E5,IF(E77="groupe 2",'Rémunération CCNS'!E6,IF(E77="groupe 3",'Rémunération CCNS'!E7,IF(E77="groupe 4",'Rémunération CCNS'!E8,IF(E77="groupe 5",'Rémunération CCNS'!E9,IF(E77="groupe 6",'Rémunération CCNS'!E10,IF(E77="groupe 7",'Rémunération CCNS'!E11,IF(E77="groupe 8",'Rémunération CCNS'!E12,IF(E77="","")))))))))</f>
        <v/>
      </c>
      <c r="F78" s="1" t="s">
        <v>39</v>
      </c>
    </row>
    <row r="79" spans="1:8">
      <c r="D79" s="7"/>
      <c r="E79" s="133"/>
    </row>
    <row r="80" spans="1:8">
      <c r="C80" s="7" t="s">
        <v>270</v>
      </c>
      <c r="D80" s="134" t="s">
        <v>290</v>
      </c>
      <c r="E80" s="27"/>
    </row>
    <row r="81" spans="1:8">
      <c r="D81" s="7" t="s">
        <v>286</v>
      </c>
      <c r="E81" s="122" t="str">
        <f>IF(D80="oui",(E78),(IF(D80="non",("Montant ? =&gt;"),(" "))))</f>
        <v/>
      </c>
      <c r="F81" s="151"/>
    </row>
    <row r="83" spans="1:8">
      <c r="C83" s="7" t="s">
        <v>40</v>
      </c>
      <c r="D83" s="228" t="str">
        <f>'Feuille calcul'!D145</f>
        <v/>
      </c>
      <c r="E83" s="228"/>
      <c r="G83" s="36"/>
    </row>
    <row r="84" spans="1:8">
      <c r="C84" s="7" t="s">
        <v>41</v>
      </c>
      <c r="D84" s="228" t="str">
        <f>'Feuille calcul'!D146</f>
        <v/>
      </c>
      <c r="E84" s="228"/>
      <c r="F84" s="1" t="s">
        <v>289</v>
      </c>
    </row>
    <row r="85" spans="1:8">
      <c r="C85" s="7" t="s">
        <v>32</v>
      </c>
      <c r="D85" s="227" t="e">
        <f>D84/D29</f>
        <v>#VALUE!</v>
      </c>
      <c r="E85" s="227"/>
    </row>
    <row r="87" spans="1:8">
      <c r="A87" s="1" t="s">
        <v>120</v>
      </c>
    </row>
    <row r="88" spans="1:8">
      <c r="D88" s="8"/>
      <c r="H88" s="8"/>
    </row>
    <row r="89" spans="1:8">
      <c r="C89" s="7" t="s">
        <v>121</v>
      </c>
      <c r="D89" s="135"/>
    </row>
    <row r="90" spans="1:8">
      <c r="C90" s="7"/>
      <c r="D90" s="27"/>
    </row>
    <row r="91" spans="1:8">
      <c r="C91" s="7" t="s">
        <v>122</v>
      </c>
      <c r="D91" s="135"/>
    </row>
    <row r="92" spans="1:8">
      <c r="C92" s="7"/>
      <c r="D92" s="27"/>
    </row>
    <row r="93" spans="1:8">
      <c r="C93" s="7" t="s">
        <v>123</v>
      </c>
      <c r="D93" s="135"/>
    </row>
    <row r="94" spans="1:8">
      <c r="C94" s="7"/>
      <c r="D94" s="27"/>
    </row>
    <row r="95" spans="1:8">
      <c r="C95" s="7" t="s">
        <v>124</v>
      </c>
      <c r="D95" s="135"/>
    </row>
    <row r="96" spans="1:8">
      <c r="C96" s="7"/>
      <c r="D96" s="27"/>
    </row>
    <row r="97" spans="1:8">
      <c r="C97" s="7" t="s">
        <v>125</v>
      </c>
      <c r="D97" s="135"/>
    </row>
    <row r="98" spans="1:8">
      <c r="C98" s="7"/>
      <c r="D98" s="27"/>
    </row>
    <row r="99" spans="1:8">
      <c r="C99" s="7" t="s">
        <v>126</v>
      </c>
      <c r="D99" s="135"/>
    </row>
    <row r="100" spans="1:8">
      <c r="C100" s="7"/>
      <c r="D100" s="27"/>
    </row>
    <row r="101" spans="1:8">
      <c r="C101" s="7" t="s">
        <v>127</v>
      </c>
      <c r="D101" s="135"/>
    </row>
    <row r="102" spans="1:8">
      <c r="C102" s="7"/>
    </row>
    <row r="103" spans="1:8">
      <c r="C103" s="7" t="s">
        <v>128</v>
      </c>
      <c r="D103" s="135"/>
    </row>
    <row r="104" spans="1:8">
      <c r="C104" s="27"/>
      <c r="D104" s="27"/>
    </row>
    <row r="105" spans="1:8">
      <c r="B105" s="7" t="s">
        <v>168</v>
      </c>
      <c r="C105" s="215"/>
      <c r="D105" s="216"/>
      <c r="E105" s="216"/>
      <c r="F105" s="217"/>
    </row>
    <row r="106" spans="1:8">
      <c r="C106" s="7"/>
      <c r="D106" s="127"/>
    </row>
    <row r="107" spans="1:8" ht="15">
      <c r="A107" s="223" t="s">
        <v>146</v>
      </c>
      <c r="B107" s="223"/>
      <c r="C107" s="223"/>
      <c r="D107" s="223"/>
      <c r="E107" s="223"/>
      <c r="F107" s="223"/>
      <c r="G107" s="223"/>
      <c r="H107" s="223"/>
    </row>
    <row r="109" spans="1:8">
      <c r="D109" s="15" t="s">
        <v>147</v>
      </c>
      <c r="E109" s="15" t="s">
        <v>148</v>
      </c>
      <c r="F109" s="15" t="s">
        <v>149</v>
      </c>
      <c r="G109" s="15" t="s">
        <v>150</v>
      </c>
      <c r="H109" s="15" t="s">
        <v>151</v>
      </c>
    </row>
    <row r="110" spans="1:8">
      <c r="D110" s="224" t="s">
        <v>136</v>
      </c>
      <c r="E110" s="224"/>
      <c r="F110" s="224"/>
      <c r="G110" s="224"/>
      <c r="H110" s="224"/>
    </row>
    <row r="111" spans="1:8">
      <c r="C111" s="7" t="s">
        <v>137</v>
      </c>
      <c r="D111" s="136"/>
      <c r="E111" s="137"/>
      <c r="F111" s="137"/>
      <c r="G111" s="137"/>
      <c r="H111" s="138"/>
    </row>
    <row r="112" spans="1:8">
      <c r="C112" s="7" t="s">
        <v>169</v>
      </c>
      <c r="D112" s="11">
        <v>7000</v>
      </c>
      <c r="E112" s="12">
        <v>5000</v>
      </c>
      <c r="F112" s="12">
        <v>3000</v>
      </c>
      <c r="G112" s="12">
        <v>0</v>
      </c>
      <c r="H112" s="13">
        <v>0</v>
      </c>
    </row>
    <row r="113" spans="1:8">
      <c r="C113" s="7" t="s">
        <v>138</v>
      </c>
      <c r="D113" s="136"/>
      <c r="E113" s="137"/>
      <c r="F113" s="137"/>
      <c r="G113" s="137"/>
      <c r="H113" s="138"/>
    </row>
    <row r="114" spans="1:8">
      <c r="C114" s="7" t="s">
        <v>139</v>
      </c>
      <c r="D114" s="136"/>
      <c r="E114" s="137"/>
      <c r="F114" s="137"/>
      <c r="G114" s="137"/>
      <c r="H114" s="138"/>
    </row>
    <row r="115" spans="1:8">
      <c r="C115" s="7" t="s">
        <v>140</v>
      </c>
      <c r="D115" s="136"/>
      <c r="E115" s="137"/>
      <c r="F115" s="137"/>
      <c r="G115" s="137"/>
      <c r="H115" s="138"/>
    </row>
    <row r="116" spans="1:8">
      <c r="C116" s="7" t="s">
        <v>129</v>
      </c>
      <c r="D116" s="139"/>
      <c r="E116" s="140"/>
      <c r="F116" s="140"/>
      <c r="G116" s="140"/>
      <c r="H116" s="141"/>
    </row>
    <row r="117" spans="1:8">
      <c r="C117" s="9" t="s">
        <v>145</v>
      </c>
      <c r="D117" s="14">
        <f>SUM(D111:D116)</f>
        <v>7000</v>
      </c>
      <c r="E117" s="14">
        <f t="shared" ref="E117:H117" si="0">SUM(E111:E116)</f>
        <v>5000</v>
      </c>
      <c r="F117" s="14">
        <f t="shared" si="0"/>
        <v>3000</v>
      </c>
      <c r="G117" s="14">
        <f t="shared" si="0"/>
        <v>0</v>
      </c>
      <c r="H117" s="14">
        <f t="shared" si="0"/>
        <v>0</v>
      </c>
    </row>
    <row r="119" spans="1:8">
      <c r="D119" s="225" t="s">
        <v>141</v>
      </c>
      <c r="E119" s="225"/>
      <c r="F119" s="225"/>
      <c r="G119" s="225"/>
      <c r="H119" s="225"/>
    </row>
    <row r="120" spans="1:8">
      <c r="C120" s="7" t="s">
        <v>142</v>
      </c>
      <c r="D120" s="142"/>
      <c r="E120" s="143"/>
      <c r="F120" s="143"/>
      <c r="G120" s="143"/>
      <c r="H120" s="144"/>
    </row>
    <row r="121" spans="1:8">
      <c r="C121" s="7" t="s">
        <v>143</v>
      </c>
      <c r="D121" s="136"/>
      <c r="E121" s="137"/>
      <c r="F121" s="137"/>
      <c r="G121" s="137"/>
      <c r="H121" s="138"/>
    </row>
    <row r="122" spans="1:8">
      <c r="C122" s="7" t="s">
        <v>170</v>
      </c>
      <c r="D122" s="136"/>
      <c r="E122" s="137"/>
      <c r="F122" s="137"/>
      <c r="G122" s="137"/>
      <c r="H122" s="138"/>
    </row>
    <row r="123" spans="1:8">
      <c r="C123" s="7" t="s">
        <v>129</v>
      </c>
      <c r="D123" s="139"/>
      <c r="E123" s="140"/>
      <c r="F123" s="140"/>
      <c r="G123" s="140"/>
      <c r="H123" s="141"/>
    </row>
    <row r="124" spans="1:8">
      <c r="C124" s="9" t="s">
        <v>144</v>
      </c>
      <c r="D124" s="16">
        <f>SUM(D120:D123)</f>
        <v>0</v>
      </c>
      <c r="E124" s="16">
        <f t="shared" ref="E124:H124" si="1">SUM(E120:E123)</f>
        <v>0</v>
      </c>
      <c r="F124" s="16">
        <f t="shared" si="1"/>
        <v>0</v>
      </c>
      <c r="G124" s="16">
        <f t="shared" si="1"/>
        <v>0</v>
      </c>
      <c r="H124" s="16">
        <f t="shared" si="1"/>
        <v>0</v>
      </c>
    </row>
    <row r="126" spans="1:8" ht="15">
      <c r="A126" s="221" t="s">
        <v>44</v>
      </c>
      <c r="B126" s="221"/>
      <c r="C126" s="221"/>
      <c r="D126" s="221"/>
      <c r="E126" s="221"/>
      <c r="F126" s="221"/>
      <c r="G126" s="221"/>
      <c r="H126" s="221"/>
    </row>
    <row r="128" spans="1:8" ht="15">
      <c r="A128" s="223" t="s">
        <v>153</v>
      </c>
      <c r="B128" s="223"/>
      <c r="C128" s="223"/>
      <c r="D128" s="223"/>
      <c r="E128" s="223"/>
      <c r="F128" s="223"/>
      <c r="G128" s="223"/>
      <c r="H128" s="223"/>
    </row>
    <row r="130" spans="1:8">
      <c r="D130" s="7" t="s">
        <v>45</v>
      </c>
      <c r="E130" s="135"/>
    </row>
    <row r="131" spans="1:8">
      <c r="D131" s="7"/>
      <c r="E131" s="127"/>
    </row>
    <row r="132" spans="1:8">
      <c r="D132" s="7" t="s">
        <v>46</v>
      </c>
      <c r="E132" s="135"/>
    </row>
    <row r="133" spans="1:8">
      <c r="D133" s="7"/>
      <c r="E133" s="127"/>
    </row>
    <row r="134" spans="1:8">
      <c r="D134" s="7" t="s">
        <v>47</v>
      </c>
      <c r="E134" s="135"/>
    </row>
    <row r="135" spans="1:8">
      <c r="D135" s="7"/>
      <c r="E135" s="127"/>
    </row>
    <row r="136" spans="1:8">
      <c r="D136" s="7" t="s">
        <v>48</v>
      </c>
      <c r="E136" s="135"/>
    </row>
    <row r="137" spans="1:8">
      <c r="D137" s="7"/>
      <c r="E137" s="127"/>
    </row>
    <row r="138" spans="1:8">
      <c r="D138" s="7" t="s">
        <v>49</v>
      </c>
      <c r="E138" s="135"/>
    </row>
    <row r="139" spans="1:8">
      <c r="D139" s="7"/>
      <c r="E139" s="127"/>
    </row>
    <row r="140" spans="1:8">
      <c r="D140" s="7" t="s">
        <v>50</v>
      </c>
      <c r="E140" s="135"/>
    </row>
    <row r="141" spans="1:8">
      <c r="D141" s="7"/>
      <c r="E141" s="127"/>
    </row>
    <row r="142" spans="1:8">
      <c r="D142" s="7" t="s">
        <v>51</v>
      </c>
      <c r="E142" s="135"/>
    </row>
    <row r="144" spans="1:8" ht="15">
      <c r="A144" s="223" t="s">
        <v>154</v>
      </c>
      <c r="B144" s="223"/>
      <c r="C144" s="223"/>
      <c r="D144" s="223"/>
      <c r="E144" s="223"/>
      <c r="F144" s="223"/>
      <c r="G144" s="223"/>
      <c r="H144" s="223"/>
    </row>
    <row r="145" spans="1:8" s="4" customFormat="1" ht="15">
      <c r="A145" s="3"/>
      <c r="B145" s="3"/>
      <c r="C145" s="3"/>
      <c r="D145" s="3"/>
      <c r="E145" s="3"/>
      <c r="F145" s="3"/>
      <c r="G145" s="3"/>
      <c r="H145" s="3"/>
    </row>
    <row r="146" spans="1:8">
      <c r="C146" s="7" t="s">
        <v>72</v>
      </c>
    </row>
    <row r="147" spans="1:8">
      <c r="D147" s="7" t="s">
        <v>57</v>
      </c>
      <c r="E147" s="134"/>
      <c r="G147" s="7" t="s">
        <v>52</v>
      </c>
      <c r="H147" s="134"/>
    </row>
    <row r="148" spans="1:8">
      <c r="D148" s="7" t="s">
        <v>58</v>
      </c>
      <c r="E148" s="134"/>
      <c r="G148" s="7" t="s">
        <v>52</v>
      </c>
      <c r="H148" s="134"/>
    </row>
    <row r="149" spans="1:8">
      <c r="D149" s="7" t="s">
        <v>59</v>
      </c>
      <c r="E149" s="134"/>
      <c r="G149" s="7" t="s">
        <v>52</v>
      </c>
      <c r="H149" s="134"/>
    </row>
    <row r="150" spans="1:8">
      <c r="D150" s="7" t="s">
        <v>53</v>
      </c>
      <c r="E150" s="134"/>
      <c r="G150" s="7" t="s">
        <v>52</v>
      </c>
      <c r="H150" s="134"/>
    </row>
    <row r="151" spans="1:8">
      <c r="D151" s="7" t="s">
        <v>54</v>
      </c>
      <c r="E151" s="134"/>
      <c r="G151" s="7" t="s">
        <v>52</v>
      </c>
      <c r="H151" s="134"/>
    </row>
    <row r="152" spans="1:8">
      <c r="D152" s="7" t="s">
        <v>55</v>
      </c>
      <c r="E152" s="134"/>
      <c r="G152" s="7" t="s">
        <v>52</v>
      </c>
      <c r="H152" s="134"/>
    </row>
    <row r="153" spans="1:8">
      <c r="D153" s="7" t="s">
        <v>56</v>
      </c>
      <c r="E153" s="134"/>
      <c r="G153" s="7" t="s">
        <v>52</v>
      </c>
      <c r="H153" s="134"/>
    </row>
    <row r="154" spans="1:8">
      <c r="D154" s="7" t="s">
        <v>60</v>
      </c>
      <c r="E154" s="129">
        <f>SUM(E147:E153)</f>
        <v>0</v>
      </c>
      <c r="G154" s="7" t="s">
        <v>60</v>
      </c>
      <c r="H154" s="129">
        <f>SUM(H147:H153)</f>
        <v>0</v>
      </c>
    </row>
    <row r="155" spans="1:8" s="4" customFormat="1">
      <c r="D155" s="33"/>
      <c r="E155" s="34"/>
      <c r="G155" s="33"/>
      <c r="H155" s="34"/>
    </row>
    <row r="156" spans="1:8">
      <c r="D156" s="7" t="s">
        <v>171</v>
      </c>
      <c r="E156" s="17" t="e">
        <f>(E154/E130)*H154*3</f>
        <v>#DIV/0!</v>
      </c>
    </row>
    <row r="158" spans="1:8">
      <c r="D158" s="7" t="s">
        <v>70</v>
      </c>
      <c r="E158" s="132"/>
    </row>
    <row r="159" spans="1:8">
      <c r="D159" s="7" t="s">
        <v>287</v>
      </c>
      <c r="E159" s="18" t="e">
        <f>E158/E154</f>
        <v>#DIV/0!</v>
      </c>
    </row>
    <row r="160" spans="1:8" ht="15">
      <c r="A160" s="223" t="s">
        <v>184</v>
      </c>
      <c r="B160" s="223"/>
      <c r="C160" s="223"/>
      <c r="D160" s="223"/>
      <c r="E160" s="223"/>
      <c r="F160" s="223"/>
      <c r="G160" s="223"/>
      <c r="H160" s="223"/>
    </row>
    <row r="162" spans="1:7">
      <c r="A162" s="19" t="s">
        <v>173</v>
      </c>
    </row>
    <row r="163" spans="1:7">
      <c r="A163" s="19"/>
    </row>
    <row r="164" spans="1:7">
      <c r="C164" s="7" t="s">
        <v>175</v>
      </c>
      <c r="F164" s="7" t="s">
        <v>107</v>
      </c>
      <c r="G164" s="134"/>
    </row>
    <row r="165" spans="1:7">
      <c r="F165" s="7" t="s">
        <v>108</v>
      </c>
      <c r="G165" s="134"/>
    </row>
    <row r="166" spans="1:7">
      <c r="F166" s="7" t="s">
        <v>109</v>
      </c>
      <c r="G166" s="134"/>
    </row>
    <row r="167" spans="1:7">
      <c r="F167" s="7" t="s">
        <v>110</v>
      </c>
      <c r="G167" s="134"/>
    </row>
    <row r="168" spans="1:7">
      <c r="F168" s="7" t="s">
        <v>111</v>
      </c>
      <c r="G168" s="134"/>
    </row>
    <row r="169" spans="1:7">
      <c r="F169" s="7" t="s">
        <v>112</v>
      </c>
      <c r="G169" s="134"/>
    </row>
    <row r="170" spans="1:7">
      <c r="F170" s="7" t="s">
        <v>113</v>
      </c>
      <c r="G170" s="134"/>
    </row>
    <row r="171" spans="1:7">
      <c r="F171" s="7" t="s">
        <v>106</v>
      </c>
      <c r="G171" s="145"/>
    </row>
    <row r="172" spans="1:7">
      <c r="F172" s="7"/>
      <c r="G172" s="21"/>
    </row>
    <row r="173" spans="1:7">
      <c r="C173" s="7" t="s">
        <v>176</v>
      </c>
      <c r="F173" s="7" t="s">
        <v>174</v>
      </c>
      <c r="G173" s="146"/>
    </row>
    <row r="174" spans="1:7">
      <c r="F174" s="7" t="s">
        <v>115</v>
      </c>
      <c r="G174" s="134"/>
    </row>
    <row r="175" spans="1:7">
      <c r="F175" s="7" t="s">
        <v>114</v>
      </c>
      <c r="G175" s="134"/>
    </row>
    <row r="177" spans="1:8" ht="15">
      <c r="A177" s="223" t="s">
        <v>155</v>
      </c>
      <c r="B177" s="223"/>
      <c r="C177" s="223"/>
      <c r="D177" s="223"/>
      <c r="E177" s="223"/>
      <c r="F177" s="223"/>
      <c r="G177" s="223"/>
      <c r="H177" s="223"/>
    </row>
    <row r="179" spans="1:8">
      <c r="C179" s="7" t="s">
        <v>61</v>
      </c>
      <c r="D179" s="134"/>
      <c r="F179" s="7" t="s">
        <v>62</v>
      </c>
      <c r="G179" s="135"/>
      <c r="H179" s="1" t="s">
        <v>63</v>
      </c>
    </row>
    <row r="181" spans="1:8">
      <c r="D181" s="7" t="s">
        <v>71</v>
      </c>
      <c r="E181" s="134"/>
    </row>
    <row r="182" spans="1:8">
      <c r="D182" s="7" t="s">
        <v>172</v>
      </c>
      <c r="E182" s="20" t="e">
        <f>E181/E154</f>
        <v>#DIV/0!</v>
      </c>
    </row>
    <row r="184" spans="1:8" ht="15">
      <c r="A184" s="223" t="s">
        <v>156</v>
      </c>
      <c r="B184" s="223"/>
      <c r="C184" s="223"/>
      <c r="D184" s="223"/>
      <c r="E184" s="223"/>
      <c r="F184" s="223"/>
      <c r="G184" s="223"/>
      <c r="H184" s="223"/>
    </row>
    <row r="186" spans="1:8">
      <c r="D186" s="7" t="s">
        <v>64</v>
      </c>
      <c r="E186" s="134"/>
    </row>
    <row r="187" spans="1:8">
      <c r="D187" s="7"/>
      <c r="E187" s="10"/>
    </row>
    <row r="188" spans="1:8">
      <c r="D188" s="7" t="s">
        <v>65</v>
      </c>
      <c r="E188" s="134"/>
    </row>
    <row r="189" spans="1:8">
      <c r="D189" s="7"/>
      <c r="E189" s="10"/>
    </row>
    <row r="190" spans="1:8">
      <c r="D190" s="7" t="s">
        <v>66</v>
      </c>
      <c r="E190" s="134"/>
    </row>
    <row r="191" spans="1:8">
      <c r="D191" s="7"/>
      <c r="E191" s="10"/>
    </row>
    <row r="192" spans="1:8">
      <c r="D192" s="7" t="s">
        <v>67</v>
      </c>
      <c r="E192" s="134"/>
    </row>
    <row r="193" spans="4:5">
      <c r="D193" s="7"/>
      <c r="E193" s="10"/>
    </row>
    <row r="194" spans="4:5">
      <c r="D194" s="7" t="s">
        <v>68</v>
      </c>
      <c r="E194" s="134"/>
    </row>
    <row r="195" spans="4:5">
      <c r="D195" s="7"/>
      <c r="E195" s="10"/>
    </row>
    <row r="196" spans="4:5">
      <c r="D196" s="7" t="s">
        <v>69</v>
      </c>
      <c r="E196" s="134"/>
    </row>
    <row r="214" spans="1:8" ht="18">
      <c r="A214" s="180" t="s">
        <v>73</v>
      </c>
      <c r="B214" s="180"/>
      <c r="C214" s="180"/>
      <c r="D214" s="180"/>
      <c r="E214" s="180"/>
      <c r="F214" s="180"/>
      <c r="G214" s="180"/>
      <c r="H214" s="180"/>
    </row>
    <row r="216" spans="1:8" ht="15">
      <c r="A216" s="221" t="s">
        <v>98</v>
      </c>
      <c r="B216" s="221"/>
      <c r="C216" s="221"/>
      <c r="D216" s="221"/>
      <c r="E216" s="221"/>
      <c r="F216" s="221"/>
      <c r="G216" s="221"/>
      <c r="H216" s="221"/>
    </row>
    <row r="217" spans="1:8">
      <c r="F217" s="8"/>
    </row>
    <row r="218" spans="1:8">
      <c r="E218" s="7" t="s">
        <v>74</v>
      </c>
      <c r="F218" s="135"/>
    </row>
    <row r="219" spans="1:8">
      <c r="E219" s="7" t="s">
        <v>75</v>
      </c>
      <c r="F219" s="135"/>
    </row>
    <row r="221" spans="1:8">
      <c r="A221" s="1" t="s">
        <v>178</v>
      </c>
      <c r="C221" s="7" t="s">
        <v>76</v>
      </c>
      <c r="D221" s="218"/>
      <c r="E221" s="218"/>
      <c r="F221" s="218"/>
      <c r="G221" s="218"/>
      <c r="H221" s="218"/>
    </row>
    <row r="222" spans="1:8">
      <c r="C222" s="7" t="s">
        <v>77</v>
      </c>
      <c r="D222" s="218"/>
      <c r="E222" s="218"/>
      <c r="F222" s="218"/>
      <c r="G222" s="218"/>
      <c r="H222" s="218"/>
    </row>
    <row r="223" spans="1:8">
      <c r="C223" s="7" t="s">
        <v>78</v>
      </c>
      <c r="D223" s="218"/>
      <c r="E223" s="218"/>
      <c r="F223" s="218"/>
      <c r="G223" s="218"/>
      <c r="H223" s="218"/>
    </row>
    <row r="224" spans="1:8">
      <c r="C224" s="7" t="s">
        <v>4</v>
      </c>
      <c r="D224" s="218"/>
      <c r="E224" s="218"/>
      <c r="F224" s="218"/>
      <c r="G224" s="218"/>
      <c r="H224" s="218"/>
    </row>
    <row r="225" spans="1:8">
      <c r="C225" s="7" t="s">
        <v>3</v>
      </c>
      <c r="D225" s="218"/>
      <c r="E225" s="218"/>
      <c r="F225" s="218"/>
      <c r="G225" s="218"/>
      <c r="H225" s="218"/>
    </row>
    <row r="226" spans="1:8">
      <c r="C226" s="7" t="s">
        <v>79</v>
      </c>
      <c r="D226" s="218"/>
      <c r="E226" s="218"/>
      <c r="F226" s="218"/>
      <c r="G226" s="218"/>
      <c r="H226" s="218"/>
    </row>
    <row r="227" spans="1:8">
      <c r="C227" s="7" t="s">
        <v>80</v>
      </c>
      <c r="D227" s="218"/>
      <c r="E227" s="218"/>
      <c r="F227" s="218"/>
      <c r="G227" s="218"/>
      <c r="H227" s="218"/>
    </row>
    <row r="228" spans="1:8">
      <c r="C228" s="7" t="s">
        <v>81</v>
      </c>
      <c r="D228" s="218"/>
      <c r="E228" s="218"/>
      <c r="F228" s="218"/>
      <c r="G228" s="218"/>
      <c r="H228" s="218"/>
    </row>
    <row r="229" spans="1:8">
      <c r="C229" s="7" t="s">
        <v>177</v>
      </c>
      <c r="D229" s="218"/>
      <c r="E229" s="218"/>
      <c r="F229" s="218"/>
      <c r="G229" s="218"/>
      <c r="H229" s="218"/>
    </row>
    <row r="230" spans="1:8">
      <c r="C230" s="7"/>
      <c r="D230" s="127"/>
      <c r="E230" s="127"/>
      <c r="F230" s="127"/>
      <c r="G230" s="127"/>
      <c r="H230" s="127"/>
    </row>
    <row r="231" spans="1:8" ht="15">
      <c r="A231" s="221" t="s">
        <v>99</v>
      </c>
      <c r="B231" s="221"/>
      <c r="C231" s="221"/>
      <c r="D231" s="221"/>
      <c r="E231" s="221"/>
      <c r="F231" s="221"/>
      <c r="G231" s="221"/>
      <c r="H231" s="221"/>
    </row>
    <row r="233" spans="1:8">
      <c r="B233" s="7" t="s">
        <v>82</v>
      </c>
      <c r="C233" s="215"/>
      <c r="D233" s="216"/>
      <c r="E233" s="216"/>
      <c r="F233" s="216"/>
      <c r="G233" s="216"/>
      <c r="H233" s="217"/>
    </row>
    <row r="234" spans="1:8">
      <c r="B234" s="7"/>
      <c r="C234" s="127"/>
      <c r="D234" s="127"/>
      <c r="E234" s="127"/>
      <c r="F234" s="127"/>
      <c r="G234" s="127"/>
      <c r="H234" s="127"/>
    </row>
    <row r="235" spans="1:8">
      <c r="D235" s="7" t="s">
        <v>83</v>
      </c>
      <c r="E235" s="35">
        <f>COUNTA(B238:F247)</f>
        <v>0</v>
      </c>
    </row>
    <row r="237" spans="1:8">
      <c r="B237" s="222" t="s">
        <v>94</v>
      </c>
      <c r="C237" s="222"/>
      <c r="D237" s="222"/>
      <c r="E237" s="222"/>
      <c r="F237" s="222"/>
    </row>
    <row r="238" spans="1:8">
      <c r="A238" s="10" t="s">
        <v>84</v>
      </c>
      <c r="B238" s="218"/>
      <c r="C238" s="218"/>
      <c r="D238" s="218"/>
      <c r="E238" s="218"/>
      <c r="F238" s="218"/>
      <c r="G238" s="147"/>
    </row>
    <row r="239" spans="1:8">
      <c r="A239" s="10" t="s">
        <v>85</v>
      </c>
      <c r="B239" s="218"/>
      <c r="C239" s="218"/>
      <c r="D239" s="218"/>
      <c r="E239" s="218"/>
      <c r="F239" s="218"/>
      <c r="G239" s="147"/>
    </row>
    <row r="240" spans="1:8" ht="15" customHeight="1">
      <c r="A240" s="10" t="s">
        <v>86</v>
      </c>
      <c r="B240" s="218"/>
      <c r="C240" s="218"/>
      <c r="D240" s="218"/>
      <c r="E240" s="218"/>
      <c r="F240" s="218"/>
      <c r="G240" s="147"/>
    </row>
    <row r="241" spans="1:8">
      <c r="A241" s="10" t="s">
        <v>87</v>
      </c>
      <c r="B241" s="218"/>
      <c r="C241" s="218"/>
      <c r="D241" s="218"/>
      <c r="E241" s="218"/>
      <c r="F241" s="218"/>
      <c r="G241" s="147"/>
    </row>
    <row r="242" spans="1:8">
      <c r="A242" s="10" t="s">
        <v>88</v>
      </c>
      <c r="B242" s="218"/>
      <c r="C242" s="218"/>
      <c r="D242" s="218"/>
      <c r="E242" s="218"/>
      <c r="F242" s="218"/>
      <c r="G242" s="147"/>
    </row>
    <row r="243" spans="1:8">
      <c r="A243" s="10" t="s">
        <v>89</v>
      </c>
      <c r="B243" s="218"/>
      <c r="C243" s="218"/>
      <c r="D243" s="218"/>
      <c r="E243" s="218"/>
      <c r="F243" s="218"/>
      <c r="G243" s="147"/>
    </row>
    <row r="244" spans="1:8">
      <c r="A244" s="10" t="s">
        <v>90</v>
      </c>
      <c r="B244" s="215"/>
      <c r="C244" s="216"/>
      <c r="D244" s="216"/>
      <c r="E244" s="216"/>
      <c r="F244" s="217"/>
      <c r="G244" s="147"/>
    </row>
    <row r="245" spans="1:8">
      <c r="A245" s="10" t="s">
        <v>91</v>
      </c>
      <c r="B245" s="218"/>
      <c r="C245" s="218"/>
      <c r="D245" s="218"/>
      <c r="E245" s="218"/>
      <c r="F245" s="218"/>
      <c r="G245" s="147"/>
    </row>
    <row r="246" spans="1:8">
      <c r="A246" s="10" t="s">
        <v>92</v>
      </c>
      <c r="B246" s="218"/>
      <c r="C246" s="218"/>
      <c r="D246" s="218"/>
      <c r="E246" s="218"/>
      <c r="F246" s="218"/>
      <c r="G246" s="147"/>
    </row>
    <row r="247" spans="1:8">
      <c r="A247" s="10" t="s">
        <v>93</v>
      </c>
      <c r="B247" s="218"/>
      <c r="C247" s="218"/>
      <c r="D247" s="218"/>
      <c r="E247" s="218"/>
      <c r="F247" s="218"/>
      <c r="G247" s="147"/>
    </row>
    <row r="248" spans="1:8">
      <c r="F248" s="7" t="s">
        <v>95</v>
      </c>
      <c r="G248" s="22">
        <f>SUM(G238:G247)</f>
        <v>0</v>
      </c>
    </row>
    <row r="249" spans="1:8">
      <c r="F249" s="7"/>
      <c r="G249" s="23"/>
    </row>
    <row r="250" spans="1:8">
      <c r="F250" s="219"/>
      <c r="G250" s="219"/>
    </row>
    <row r="251" spans="1:8">
      <c r="A251" s="220" t="s">
        <v>96</v>
      </c>
      <c r="B251" s="220"/>
      <c r="C251" s="220"/>
      <c r="D251" s="220"/>
      <c r="E251" s="220"/>
      <c r="F251" s="215"/>
      <c r="G251" s="217"/>
    </row>
    <row r="252" spans="1:8">
      <c r="A252" s="220"/>
      <c r="B252" s="220"/>
      <c r="C252" s="220"/>
      <c r="D252" s="220"/>
      <c r="E252" s="220"/>
    </row>
    <row r="253" spans="1:8" ht="15" customHeight="1">
      <c r="A253" s="126"/>
      <c r="B253" s="126"/>
      <c r="C253" s="126"/>
      <c r="D253" s="126"/>
      <c r="E253" s="126"/>
    </row>
    <row r="254" spans="1:8">
      <c r="E254" s="7" t="s">
        <v>97</v>
      </c>
      <c r="F254" s="215"/>
      <c r="G254" s="217"/>
    </row>
    <row r="256" spans="1:8" ht="15">
      <c r="A256" s="221" t="s">
        <v>100</v>
      </c>
      <c r="B256" s="221"/>
      <c r="C256" s="221"/>
      <c r="D256" s="221"/>
      <c r="E256" s="221"/>
      <c r="F256" s="221"/>
      <c r="G256" s="221"/>
      <c r="H256" s="221"/>
    </row>
    <row r="257" spans="1:8">
      <c r="F257" s="8"/>
    </row>
    <row r="258" spans="1:8">
      <c r="E258" s="7" t="s">
        <v>101</v>
      </c>
      <c r="F258" s="132"/>
    </row>
    <row r="259" spans="1:8">
      <c r="E259" s="7"/>
      <c r="F259" s="130"/>
    </row>
    <row r="260" spans="1:8">
      <c r="E260" s="7" t="s">
        <v>102</v>
      </c>
      <c r="F260" s="148"/>
    </row>
    <row r="261" spans="1:8">
      <c r="E261" s="7"/>
      <c r="F261" s="130"/>
    </row>
    <row r="262" spans="1:8">
      <c r="E262" s="7" t="s">
        <v>103</v>
      </c>
      <c r="F262" s="148"/>
    </row>
    <row r="263" spans="1:8">
      <c r="E263" s="7"/>
      <c r="F263" s="130"/>
    </row>
    <row r="264" spans="1:8">
      <c r="E264" s="7" t="s">
        <v>104</v>
      </c>
      <c r="F264" s="148"/>
    </row>
    <row r="265" spans="1:8">
      <c r="E265" s="7"/>
      <c r="F265" s="130"/>
    </row>
    <row r="266" spans="1:8">
      <c r="E266" s="7" t="s">
        <v>105</v>
      </c>
      <c r="F266" s="148"/>
    </row>
    <row r="268" spans="1:8" ht="15">
      <c r="A268" s="221" t="s">
        <v>116</v>
      </c>
      <c r="B268" s="221"/>
      <c r="C268" s="221"/>
      <c r="D268" s="221"/>
      <c r="E268" s="221"/>
      <c r="F268" s="221"/>
      <c r="G268" s="221"/>
      <c r="H268" s="221"/>
    </row>
    <row r="270" spans="1:8">
      <c r="C270" s="214" t="s">
        <v>118</v>
      </c>
      <c r="D270" s="214"/>
      <c r="E270" s="214"/>
      <c r="F270" s="214" t="s">
        <v>119</v>
      </c>
      <c r="G270" s="214"/>
      <c r="H270" s="214"/>
    </row>
    <row r="271" spans="1:8">
      <c r="A271" s="212" t="s">
        <v>181</v>
      </c>
      <c r="B271" s="212"/>
      <c r="C271" s="213"/>
      <c r="D271" s="213"/>
      <c r="E271" s="213"/>
      <c r="F271" s="213"/>
      <c r="G271" s="213"/>
      <c r="H271" s="213"/>
    </row>
    <row r="272" spans="1:8">
      <c r="A272" s="212"/>
      <c r="B272" s="212"/>
      <c r="C272" s="213"/>
      <c r="D272" s="213"/>
      <c r="E272" s="213"/>
      <c r="F272" s="213"/>
      <c r="G272" s="213"/>
      <c r="H272" s="213"/>
    </row>
    <row r="273" spans="1:8" ht="15" customHeight="1">
      <c r="A273" s="212"/>
      <c r="B273" s="212"/>
      <c r="C273" s="213"/>
      <c r="D273" s="213"/>
      <c r="E273" s="213"/>
      <c r="F273" s="213"/>
      <c r="G273" s="213"/>
      <c r="H273" s="213"/>
    </row>
    <row r="274" spans="1:8" ht="15" customHeight="1">
      <c r="A274" s="212"/>
      <c r="B274" s="212"/>
      <c r="C274" s="213"/>
      <c r="D274" s="213"/>
      <c r="E274" s="213"/>
      <c r="F274" s="213"/>
      <c r="G274" s="213"/>
      <c r="H274" s="213"/>
    </row>
    <row r="275" spans="1:8">
      <c r="A275" s="212"/>
      <c r="B275" s="212"/>
      <c r="C275" s="213"/>
      <c r="D275" s="213"/>
      <c r="E275" s="213"/>
      <c r="F275" s="213"/>
      <c r="G275" s="213"/>
      <c r="H275" s="213"/>
    </row>
    <row r="276" spans="1:8">
      <c r="A276" s="212" t="s">
        <v>180</v>
      </c>
      <c r="B276" s="212"/>
      <c r="C276" s="213"/>
      <c r="D276" s="213"/>
      <c r="E276" s="213"/>
      <c r="F276" s="213"/>
      <c r="G276" s="213"/>
      <c r="H276" s="213"/>
    </row>
    <row r="277" spans="1:8">
      <c r="A277" s="212"/>
      <c r="B277" s="212"/>
      <c r="C277" s="213"/>
      <c r="D277" s="213"/>
      <c r="E277" s="213"/>
      <c r="F277" s="213"/>
      <c r="G277" s="213"/>
      <c r="H277" s="213"/>
    </row>
    <row r="278" spans="1:8">
      <c r="A278" s="212"/>
      <c r="B278" s="212"/>
      <c r="C278" s="213"/>
      <c r="D278" s="213"/>
      <c r="E278" s="213"/>
      <c r="F278" s="213"/>
      <c r="G278" s="213"/>
      <c r="H278" s="213"/>
    </row>
    <row r="279" spans="1:8" ht="15" customHeight="1">
      <c r="A279" s="212"/>
      <c r="B279" s="212"/>
      <c r="C279" s="213"/>
      <c r="D279" s="213"/>
      <c r="E279" s="213"/>
      <c r="F279" s="213"/>
      <c r="G279" s="213"/>
      <c r="H279" s="213"/>
    </row>
    <row r="280" spans="1:8">
      <c r="A280" s="212"/>
      <c r="B280" s="212"/>
      <c r="C280" s="213"/>
      <c r="D280" s="213"/>
      <c r="E280" s="213"/>
      <c r="F280" s="213"/>
      <c r="G280" s="213"/>
      <c r="H280" s="213"/>
    </row>
    <row r="281" spans="1:8">
      <c r="A281" s="212" t="s">
        <v>182</v>
      </c>
      <c r="B281" s="212"/>
      <c r="C281" s="213"/>
      <c r="D281" s="213"/>
      <c r="E281" s="213"/>
      <c r="F281" s="213"/>
      <c r="G281" s="213"/>
      <c r="H281" s="213"/>
    </row>
    <row r="282" spans="1:8">
      <c r="A282" s="212"/>
      <c r="B282" s="212"/>
      <c r="C282" s="213"/>
      <c r="D282" s="213"/>
      <c r="E282" s="213"/>
      <c r="F282" s="213"/>
      <c r="G282" s="213"/>
      <c r="H282" s="213"/>
    </row>
    <row r="283" spans="1:8">
      <c r="A283" s="212"/>
      <c r="B283" s="212"/>
      <c r="C283" s="213"/>
      <c r="D283" s="213"/>
      <c r="E283" s="213"/>
      <c r="F283" s="213"/>
      <c r="G283" s="213"/>
      <c r="H283" s="213"/>
    </row>
    <row r="284" spans="1:8">
      <c r="A284" s="212"/>
      <c r="B284" s="212"/>
      <c r="C284" s="213"/>
      <c r="D284" s="213"/>
      <c r="E284" s="213"/>
      <c r="F284" s="213"/>
      <c r="G284" s="213"/>
      <c r="H284" s="213"/>
    </row>
    <row r="285" spans="1:8">
      <c r="A285" s="212"/>
      <c r="B285" s="212"/>
      <c r="C285" s="213"/>
      <c r="D285" s="213"/>
      <c r="E285" s="213"/>
      <c r="F285" s="213"/>
      <c r="G285" s="213"/>
      <c r="H285" s="213"/>
    </row>
    <row r="286" spans="1:8">
      <c r="A286" s="209" t="s">
        <v>117</v>
      </c>
      <c r="B286" s="209"/>
      <c r="C286" s="210"/>
      <c r="D286" s="210"/>
      <c r="E286" s="210"/>
      <c r="F286" s="211"/>
      <c r="G286" s="211"/>
      <c r="H286" s="211"/>
    </row>
    <row r="287" spans="1:8">
      <c r="A287" s="209"/>
      <c r="B287" s="209"/>
      <c r="C287" s="210"/>
      <c r="D287" s="210"/>
      <c r="E287" s="210"/>
      <c r="F287" s="211"/>
      <c r="G287" s="211"/>
      <c r="H287" s="211"/>
    </row>
    <row r="288" spans="1:8">
      <c r="A288" s="212" t="s">
        <v>183</v>
      </c>
      <c r="B288" s="212"/>
      <c r="C288" s="213"/>
      <c r="D288" s="213"/>
      <c r="E288" s="213"/>
      <c r="F288" s="213"/>
      <c r="G288" s="213"/>
      <c r="H288" s="213"/>
    </row>
    <row r="289" spans="1:8" ht="15" customHeight="1">
      <c r="A289" s="212"/>
      <c r="B289" s="212"/>
      <c r="C289" s="213"/>
      <c r="D289" s="213"/>
      <c r="E289" s="213"/>
      <c r="F289" s="213"/>
      <c r="G289" s="213"/>
      <c r="H289" s="213"/>
    </row>
    <row r="290" spans="1:8">
      <c r="A290" s="212"/>
      <c r="B290" s="212"/>
      <c r="C290" s="213"/>
      <c r="D290" s="213"/>
      <c r="E290" s="213"/>
      <c r="F290" s="213"/>
      <c r="G290" s="213"/>
      <c r="H290" s="213"/>
    </row>
    <row r="291" spans="1:8" ht="15" customHeight="1">
      <c r="A291" s="212"/>
      <c r="B291" s="212"/>
      <c r="C291" s="213"/>
      <c r="D291" s="213"/>
      <c r="E291" s="213"/>
      <c r="F291" s="213"/>
      <c r="G291" s="213"/>
      <c r="H291" s="213"/>
    </row>
    <row r="292" spans="1:8" ht="14" customHeight="1">
      <c r="A292" s="212"/>
      <c r="B292" s="212"/>
      <c r="C292" s="213"/>
      <c r="D292" s="213"/>
      <c r="E292" s="213"/>
      <c r="F292" s="213"/>
      <c r="G292" s="213"/>
      <c r="H292" s="213"/>
    </row>
    <row r="294" spans="1:8" ht="18">
      <c r="A294" s="180" t="s">
        <v>165</v>
      </c>
      <c r="B294" s="180"/>
      <c r="C294" s="180"/>
      <c r="D294" s="180"/>
      <c r="E294" s="180"/>
      <c r="F294" s="180"/>
      <c r="G294" s="180"/>
      <c r="H294" s="180"/>
    </row>
    <row r="296" spans="1:8">
      <c r="A296" s="200"/>
      <c r="B296" s="201"/>
      <c r="C296" s="201"/>
      <c r="D296" s="201"/>
      <c r="E296" s="201"/>
      <c r="F296" s="201"/>
      <c r="G296" s="201"/>
      <c r="H296" s="202"/>
    </row>
    <row r="297" spans="1:8">
      <c r="A297" s="203"/>
      <c r="B297" s="204"/>
      <c r="C297" s="204"/>
      <c r="D297" s="204"/>
      <c r="E297" s="204"/>
      <c r="F297" s="204"/>
      <c r="G297" s="204"/>
      <c r="H297" s="205"/>
    </row>
    <row r="298" spans="1:8">
      <c r="A298" s="203"/>
      <c r="B298" s="204"/>
      <c r="C298" s="204"/>
      <c r="D298" s="204"/>
      <c r="E298" s="204"/>
      <c r="F298" s="204"/>
      <c r="G298" s="204"/>
      <c r="H298" s="205"/>
    </row>
    <row r="299" spans="1:8">
      <c r="A299" s="203"/>
      <c r="B299" s="204"/>
      <c r="C299" s="204"/>
      <c r="D299" s="204"/>
      <c r="E299" s="204"/>
      <c r="F299" s="204"/>
      <c r="G299" s="204"/>
      <c r="H299" s="205"/>
    </row>
    <row r="300" spans="1:8">
      <c r="A300" s="203"/>
      <c r="B300" s="204"/>
      <c r="C300" s="204"/>
      <c r="D300" s="204"/>
      <c r="E300" s="204"/>
      <c r="F300" s="204"/>
      <c r="G300" s="204"/>
      <c r="H300" s="205"/>
    </row>
    <row r="301" spans="1:8" ht="14" customHeight="1">
      <c r="A301" s="203"/>
      <c r="B301" s="204"/>
      <c r="C301" s="204"/>
      <c r="D301" s="204"/>
      <c r="E301" s="204"/>
      <c r="F301" s="204"/>
      <c r="G301" s="204"/>
      <c r="H301" s="205"/>
    </row>
    <row r="302" spans="1:8" ht="14" customHeight="1">
      <c r="A302" s="203"/>
      <c r="B302" s="204"/>
      <c r="C302" s="204"/>
      <c r="D302" s="204"/>
      <c r="E302" s="204"/>
      <c r="F302" s="204"/>
      <c r="G302" s="204"/>
      <c r="H302" s="205"/>
    </row>
    <row r="303" spans="1:8" ht="14" customHeight="1">
      <c r="A303" s="203"/>
      <c r="B303" s="204"/>
      <c r="C303" s="204"/>
      <c r="D303" s="204"/>
      <c r="E303" s="204"/>
      <c r="F303" s="204"/>
      <c r="G303" s="204"/>
      <c r="H303" s="205"/>
    </row>
    <row r="304" spans="1:8" ht="14" customHeight="1">
      <c r="A304" s="203"/>
      <c r="B304" s="204"/>
      <c r="C304" s="204"/>
      <c r="D304" s="204"/>
      <c r="E304" s="204"/>
      <c r="F304" s="204"/>
      <c r="G304" s="204"/>
      <c r="H304" s="205"/>
    </row>
    <row r="305" spans="1:8" ht="14" customHeight="1">
      <c r="A305" s="203"/>
      <c r="B305" s="204"/>
      <c r="C305" s="204"/>
      <c r="D305" s="204"/>
      <c r="E305" s="204"/>
      <c r="F305" s="204"/>
      <c r="G305" s="204"/>
      <c r="H305" s="205"/>
    </row>
    <row r="306" spans="1:8" ht="14" customHeight="1">
      <c r="A306" s="203"/>
      <c r="B306" s="204"/>
      <c r="C306" s="204"/>
      <c r="D306" s="204"/>
      <c r="E306" s="204"/>
      <c r="F306" s="204"/>
      <c r="G306" s="204"/>
      <c r="H306" s="205"/>
    </row>
    <row r="307" spans="1:8" ht="14" customHeight="1">
      <c r="A307" s="203"/>
      <c r="B307" s="204"/>
      <c r="C307" s="204"/>
      <c r="D307" s="204"/>
      <c r="E307" s="204"/>
      <c r="F307" s="204"/>
      <c r="G307" s="204"/>
      <c r="H307" s="205"/>
    </row>
    <row r="308" spans="1:8" ht="14" customHeight="1">
      <c r="A308" s="203"/>
      <c r="B308" s="204"/>
      <c r="C308" s="204"/>
      <c r="D308" s="204"/>
      <c r="E308" s="204"/>
      <c r="F308" s="204"/>
      <c r="G308" s="204"/>
      <c r="H308" s="205"/>
    </row>
    <row r="309" spans="1:8">
      <c r="A309" s="203"/>
      <c r="B309" s="204"/>
      <c r="C309" s="204"/>
      <c r="D309" s="204"/>
      <c r="E309" s="204"/>
      <c r="F309" s="204"/>
      <c r="G309" s="204"/>
      <c r="H309" s="205"/>
    </row>
    <row r="310" spans="1:8">
      <c r="A310" s="203"/>
      <c r="B310" s="204"/>
      <c r="C310" s="204"/>
      <c r="D310" s="204"/>
      <c r="E310" s="204"/>
      <c r="F310" s="204"/>
      <c r="G310" s="204"/>
      <c r="H310" s="205"/>
    </row>
    <row r="311" spans="1:8">
      <c r="A311" s="203"/>
      <c r="B311" s="204"/>
      <c r="C311" s="204"/>
      <c r="D311" s="204"/>
      <c r="E311" s="204"/>
      <c r="F311" s="204"/>
      <c r="G311" s="204"/>
      <c r="H311" s="205"/>
    </row>
    <row r="312" spans="1:8">
      <c r="A312" s="203"/>
      <c r="B312" s="204"/>
      <c r="C312" s="204"/>
      <c r="D312" s="204"/>
      <c r="E312" s="204"/>
      <c r="F312" s="204"/>
      <c r="G312" s="204"/>
      <c r="H312" s="205"/>
    </row>
    <row r="313" spans="1:8">
      <c r="A313" s="203"/>
      <c r="B313" s="204"/>
      <c r="C313" s="204"/>
      <c r="D313" s="204"/>
      <c r="E313" s="204"/>
      <c r="F313" s="204"/>
      <c r="G313" s="204"/>
      <c r="H313" s="205"/>
    </row>
    <row r="314" spans="1:8">
      <c r="A314" s="203"/>
      <c r="B314" s="204"/>
      <c r="C314" s="204"/>
      <c r="D314" s="204"/>
      <c r="E314" s="204"/>
      <c r="F314" s="204"/>
      <c r="G314" s="204"/>
      <c r="H314" s="205"/>
    </row>
    <row r="315" spans="1:8">
      <c r="A315" s="203"/>
      <c r="B315" s="204"/>
      <c r="C315" s="204"/>
      <c r="D315" s="204"/>
      <c r="E315" s="204"/>
      <c r="F315" s="204"/>
      <c r="G315" s="204"/>
      <c r="H315" s="205"/>
    </row>
    <row r="316" spans="1:8">
      <c r="A316" s="203"/>
      <c r="B316" s="204"/>
      <c r="C316" s="204"/>
      <c r="D316" s="204"/>
      <c r="E316" s="204"/>
      <c r="F316" s="204"/>
      <c r="G316" s="204"/>
      <c r="H316" s="205"/>
    </row>
    <row r="317" spans="1:8">
      <c r="A317" s="203"/>
      <c r="B317" s="204"/>
      <c r="C317" s="204"/>
      <c r="D317" s="204"/>
      <c r="E317" s="204"/>
      <c r="F317" s="204"/>
      <c r="G317" s="204"/>
      <c r="H317" s="205"/>
    </row>
    <row r="318" spans="1:8">
      <c r="A318" s="206"/>
      <c r="B318" s="207"/>
      <c r="C318" s="207"/>
      <c r="D318" s="207"/>
      <c r="E318" s="207"/>
      <c r="F318" s="207"/>
      <c r="G318" s="207"/>
      <c r="H318" s="208"/>
    </row>
    <row r="320" spans="1:8" ht="18">
      <c r="A320" s="180" t="s">
        <v>161</v>
      </c>
      <c r="B320" s="180"/>
      <c r="C320" s="180"/>
      <c r="D320" s="180"/>
      <c r="E320" s="180"/>
      <c r="F320" s="180"/>
      <c r="G320" s="180"/>
      <c r="H320" s="180"/>
    </row>
    <row r="322" spans="1:24">
      <c r="A322" s="181"/>
      <c r="B322" s="182"/>
      <c r="C322" s="182"/>
      <c r="D322" s="182"/>
      <c r="E322" s="182"/>
      <c r="F322" s="182"/>
      <c r="G322" s="182"/>
      <c r="H322" s="183"/>
    </row>
    <row r="323" spans="1:24">
      <c r="A323" s="184"/>
      <c r="B323" s="185"/>
      <c r="C323" s="185"/>
      <c r="D323" s="185"/>
      <c r="E323" s="185"/>
      <c r="F323" s="185"/>
      <c r="G323" s="185"/>
      <c r="H323" s="186"/>
    </row>
    <row r="324" spans="1:24">
      <c r="A324" s="184"/>
      <c r="B324" s="185"/>
      <c r="C324" s="185"/>
      <c r="D324" s="185"/>
      <c r="E324" s="185"/>
      <c r="F324" s="185"/>
      <c r="G324" s="185"/>
      <c r="H324" s="186"/>
    </row>
    <row r="325" spans="1:24">
      <c r="A325" s="184"/>
      <c r="B325" s="185"/>
      <c r="C325" s="185"/>
      <c r="D325" s="185"/>
      <c r="E325" s="185"/>
      <c r="F325" s="185"/>
      <c r="G325" s="185"/>
      <c r="H325" s="186"/>
    </row>
    <row r="326" spans="1:24">
      <c r="A326" s="184"/>
      <c r="B326" s="185"/>
      <c r="C326" s="185"/>
      <c r="D326" s="185"/>
      <c r="E326" s="185"/>
      <c r="F326" s="185"/>
      <c r="G326" s="185"/>
      <c r="H326" s="186"/>
    </row>
    <row r="327" spans="1:24">
      <c r="A327" s="184"/>
      <c r="B327" s="185"/>
      <c r="C327" s="185"/>
      <c r="D327" s="185"/>
      <c r="E327" s="185"/>
      <c r="F327" s="185"/>
      <c r="G327" s="185"/>
      <c r="H327" s="186"/>
    </row>
    <row r="328" spans="1:24">
      <c r="A328" s="184"/>
      <c r="B328" s="185"/>
      <c r="C328" s="185"/>
      <c r="D328" s="185"/>
      <c r="E328" s="185"/>
      <c r="F328" s="185"/>
      <c r="G328" s="185"/>
      <c r="H328" s="186"/>
    </row>
    <row r="329" spans="1:24">
      <c r="A329" s="184"/>
      <c r="B329" s="185"/>
      <c r="C329" s="185"/>
      <c r="D329" s="185"/>
      <c r="E329" s="185"/>
      <c r="F329" s="185"/>
      <c r="G329" s="185"/>
      <c r="H329" s="186"/>
    </row>
    <row r="330" spans="1:24">
      <c r="A330" s="184"/>
      <c r="B330" s="185"/>
      <c r="C330" s="185"/>
      <c r="D330" s="185"/>
      <c r="E330" s="185"/>
      <c r="F330" s="185"/>
      <c r="G330" s="185"/>
      <c r="H330" s="186"/>
    </row>
    <row r="331" spans="1:24">
      <c r="A331" s="184"/>
      <c r="B331" s="185"/>
      <c r="C331" s="185"/>
      <c r="D331" s="185"/>
      <c r="E331" s="185"/>
      <c r="F331" s="185"/>
      <c r="G331" s="185"/>
      <c r="H331" s="186"/>
    </row>
    <row r="332" spans="1:24">
      <c r="A332" s="187"/>
      <c r="B332" s="188"/>
      <c r="C332" s="188"/>
      <c r="D332" s="188"/>
      <c r="E332" s="188"/>
      <c r="F332" s="188"/>
      <c r="G332" s="188"/>
      <c r="H332" s="189"/>
    </row>
    <row r="334" spans="1:24" ht="18">
      <c r="A334" s="180" t="s">
        <v>162</v>
      </c>
      <c r="B334" s="180"/>
      <c r="C334" s="180"/>
      <c r="D334" s="180"/>
      <c r="E334" s="180"/>
      <c r="F334" s="180"/>
      <c r="G334" s="180"/>
      <c r="H334" s="180"/>
      <c r="Q334" s="25"/>
      <c r="R334" s="25"/>
      <c r="S334" s="25"/>
      <c r="T334" s="25"/>
      <c r="U334" s="25"/>
      <c r="V334" s="25"/>
      <c r="W334" s="25"/>
      <c r="X334" s="25"/>
    </row>
    <row r="336" spans="1:24">
      <c r="A336" s="181"/>
      <c r="B336" s="182"/>
      <c r="C336" s="182"/>
      <c r="D336" s="182"/>
      <c r="E336" s="182"/>
      <c r="F336" s="182"/>
      <c r="G336" s="182"/>
      <c r="H336" s="183"/>
      <c r="Q336" s="24"/>
      <c r="R336" s="24"/>
      <c r="S336" s="24"/>
      <c r="T336" s="24"/>
      <c r="U336" s="24"/>
      <c r="V336" s="24"/>
      <c r="W336" s="24"/>
      <c r="X336" s="24"/>
    </row>
    <row r="337" spans="1:24">
      <c r="A337" s="184"/>
      <c r="B337" s="185"/>
      <c r="C337" s="185"/>
      <c r="D337" s="185"/>
      <c r="E337" s="185"/>
      <c r="F337" s="185"/>
      <c r="G337" s="185"/>
      <c r="H337" s="186"/>
      <c r="Q337" s="24"/>
      <c r="R337" s="24"/>
      <c r="S337" s="24"/>
      <c r="T337" s="24"/>
      <c r="U337" s="24"/>
      <c r="V337" s="24"/>
      <c r="W337" s="24"/>
      <c r="X337" s="24"/>
    </row>
    <row r="338" spans="1:24">
      <c r="A338" s="184"/>
      <c r="B338" s="185"/>
      <c r="C338" s="185"/>
      <c r="D338" s="185"/>
      <c r="E338" s="185"/>
      <c r="F338" s="185"/>
      <c r="G338" s="185"/>
      <c r="H338" s="186"/>
      <c r="Q338" s="24"/>
      <c r="R338" s="24"/>
      <c r="S338" s="24"/>
      <c r="T338" s="24"/>
      <c r="U338" s="24"/>
      <c r="V338" s="24"/>
      <c r="W338" s="24"/>
      <c r="X338" s="24"/>
    </row>
    <row r="339" spans="1:24">
      <c r="A339" s="184"/>
      <c r="B339" s="185"/>
      <c r="C339" s="185"/>
      <c r="D339" s="185"/>
      <c r="E339" s="185"/>
      <c r="F339" s="185"/>
      <c r="G339" s="185"/>
      <c r="H339" s="186"/>
      <c r="Q339" s="24"/>
      <c r="R339" s="24"/>
      <c r="S339" s="24"/>
      <c r="T339" s="24"/>
      <c r="U339" s="24"/>
      <c r="V339" s="24"/>
      <c r="W339" s="24"/>
      <c r="X339" s="24"/>
    </row>
    <row r="340" spans="1:24">
      <c r="A340" s="184"/>
      <c r="B340" s="185"/>
      <c r="C340" s="185"/>
      <c r="D340" s="185"/>
      <c r="E340" s="185"/>
      <c r="F340" s="185"/>
      <c r="G340" s="185"/>
      <c r="H340" s="186"/>
      <c r="Q340" s="24"/>
      <c r="R340" s="24"/>
      <c r="S340" s="24"/>
      <c r="T340" s="24"/>
      <c r="U340" s="24"/>
      <c r="V340" s="24"/>
      <c r="W340" s="24"/>
      <c r="X340" s="24"/>
    </row>
    <row r="341" spans="1:24">
      <c r="A341" s="184"/>
      <c r="B341" s="185"/>
      <c r="C341" s="185"/>
      <c r="D341" s="185"/>
      <c r="E341" s="185"/>
      <c r="F341" s="185"/>
      <c r="G341" s="185"/>
      <c r="H341" s="186"/>
      <c r="Q341" s="24"/>
      <c r="R341" s="24"/>
      <c r="S341" s="24"/>
      <c r="T341" s="24"/>
      <c r="U341" s="24"/>
      <c r="V341" s="24"/>
      <c r="W341" s="24"/>
      <c r="X341" s="24"/>
    </row>
    <row r="342" spans="1:24">
      <c r="A342" s="184"/>
      <c r="B342" s="185"/>
      <c r="C342" s="185"/>
      <c r="D342" s="185"/>
      <c r="E342" s="185"/>
      <c r="F342" s="185"/>
      <c r="G342" s="185"/>
      <c r="H342" s="186"/>
      <c r="Q342" s="24"/>
      <c r="R342" s="24"/>
      <c r="S342" s="24"/>
      <c r="T342" s="24"/>
      <c r="U342" s="24"/>
      <c r="V342" s="24"/>
      <c r="W342" s="24"/>
      <c r="X342" s="24"/>
    </row>
    <row r="343" spans="1:24">
      <c r="A343" s="184"/>
      <c r="B343" s="185"/>
      <c r="C343" s="185"/>
      <c r="D343" s="185"/>
      <c r="E343" s="185"/>
      <c r="F343" s="185"/>
      <c r="G343" s="185"/>
      <c r="H343" s="186"/>
      <c r="Q343" s="24"/>
      <c r="R343" s="24"/>
      <c r="S343" s="24"/>
      <c r="T343" s="24"/>
      <c r="U343" s="24"/>
      <c r="V343" s="24"/>
      <c r="W343" s="24"/>
      <c r="X343" s="24"/>
    </row>
    <row r="344" spans="1:24">
      <c r="A344" s="184"/>
      <c r="B344" s="185"/>
      <c r="C344" s="185"/>
      <c r="D344" s="185"/>
      <c r="E344" s="185"/>
      <c r="F344" s="185"/>
      <c r="G344" s="185"/>
      <c r="H344" s="186"/>
      <c r="Q344" s="24"/>
      <c r="R344" s="24"/>
      <c r="S344" s="24"/>
      <c r="T344" s="24"/>
      <c r="U344" s="24"/>
      <c r="V344" s="24"/>
      <c r="W344" s="24"/>
      <c r="X344" s="24"/>
    </row>
    <row r="345" spans="1:24">
      <c r="A345" s="184"/>
      <c r="B345" s="185"/>
      <c r="C345" s="185"/>
      <c r="D345" s="185"/>
      <c r="E345" s="185"/>
      <c r="F345" s="185"/>
      <c r="G345" s="185"/>
      <c r="H345" s="186"/>
      <c r="Q345" s="24"/>
      <c r="R345" s="24"/>
      <c r="S345" s="24"/>
      <c r="T345" s="24"/>
      <c r="U345" s="24"/>
      <c r="V345" s="24"/>
      <c r="W345" s="24"/>
      <c r="X345" s="24"/>
    </row>
    <row r="346" spans="1:24">
      <c r="A346" s="187"/>
      <c r="B346" s="188"/>
      <c r="C346" s="188"/>
      <c r="D346" s="188"/>
      <c r="E346" s="188"/>
      <c r="F346" s="188"/>
      <c r="G346" s="188"/>
      <c r="H346" s="189"/>
      <c r="Q346" s="24"/>
      <c r="R346" s="24"/>
      <c r="S346" s="24"/>
      <c r="T346" s="24"/>
      <c r="U346" s="24"/>
      <c r="V346" s="24"/>
      <c r="W346" s="24"/>
      <c r="X346" s="24"/>
    </row>
    <row r="347" spans="1:24">
      <c r="A347" s="128"/>
      <c r="B347" s="128"/>
      <c r="C347" s="128"/>
      <c r="D347" s="128"/>
      <c r="E347" s="128"/>
      <c r="F347" s="128"/>
      <c r="G347" s="128"/>
      <c r="H347" s="128"/>
      <c r="Q347" s="24"/>
      <c r="R347" s="24"/>
      <c r="S347" s="24"/>
      <c r="T347" s="24"/>
      <c r="U347" s="24"/>
      <c r="V347" s="24"/>
      <c r="W347" s="24"/>
      <c r="X347" s="24"/>
    </row>
    <row r="348" spans="1:24" ht="18">
      <c r="A348" s="190" t="s">
        <v>185</v>
      </c>
      <c r="B348" s="190"/>
      <c r="C348" s="190"/>
      <c r="D348" s="190"/>
      <c r="E348" s="190"/>
      <c r="F348" s="190"/>
      <c r="G348" s="190"/>
      <c r="H348" s="190"/>
      <c r="I348" s="28"/>
      <c r="J348" s="28"/>
      <c r="K348" s="28"/>
      <c r="L348" s="28"/>
      <c r="M348" s="28"/>
      <c r="N348" s="28"/>
      <c r="O348" s="28"/>
      <c r="P348" s="28"/>
      <c r="Q348" s="29"/>
      <c r="R348" s="29"/>
      <c r="S348" s="29"/>
      <c r="T348" s="29"/>
      <c r="U348" s="29"/>
      <c r="V348" s="29"/>
      <c r="W348" s="29"/>
      <c r="X348" s="29"/>
    </row>
    <row r="349" spans="1:24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>
      <c r="A350" s="191"/>
      <c r="B350" s="192"/>
      <c r="C350" s="192"/>
      <c r="D350" s="192"/>
      <c r="E350" s="192"/>
      <c r="F350" s="192"/>
      <c r="G350" s="192"/>
      <c r="H350" s="193"/>
      <c r="I350" s="28"/>
      <c r="J350" s="28"/>
      <c r="K350" s="28"/>
      <c r="L350" s="28"/>
      <c r="M350" s="28"/>
      <c r="N350" s="28"/>
      <c r="O350" s="28"/>
      <c r="P350" s="28"/>
      <c r="Q350" s="30"/>
      <c r="R350" s="30"/>
      <c r="S350" s="30"/>
      <c r="T350" s="30"/>
      <c r="U350" s="30"/>
      <c r="V350" s="30"/>
      <c r="W350" s="30"/>
      <c r="X350" s="30"/>
    </row>
    <row r="351" spans="1:24">
      <c r="A351" s="194"/>
      <c r="B351" s="195"/>
      <c r="C351" s="195"/>
      <c r="D351" s="195"/>
      <c r="E351" s="195"/>
      <c r="F351" s="195"/>
      <c r="G351" s="195"/>
      <c r="H351" s="196"/>
      <c r="I351" s="28"/>
      <c r="J351" s="28"/>
      <c r="K351" s="28"/>
      <c r="L351" s="28"/>
      <c r="M351" s="28"/>
      <c r="N351" s="28"/>
      <c r="O351" s="28"/>
      <c r="P351" s="28"/>
      <c r="Q351" s="30"/>
      <c r="R351" s="30"/>
      <c r="S351" s="30"/>
      <c r="T351" s="30"/>
      <c r="U351" s="30"/>
      <c r="V351" s="30"/>
      <c r="W351" s="30"/>
      <c r="X351" s="30"/>
    </row>
    <row r="352" spans="1:24">
      <c r="A352" s="194"/>
      <c r="B352" s="195"/>
      <c r="C352" s="195"/>
      <c r="D352" s="195"/>
      <c r="E352" s="195"/>
      <c r="F352" s="195"/>
      <c r="G352" s="195"/>
      <c r="H352" s="196"/>
      <c r="I352" s="28"/>
      <c r="J352" s="28"/>
      <c r="K352" s="28"/>
      <c r="L352" s="28"/>
      <c r="M352" s="28"/>
      <c r="N352" s="28"/>
      <c r="O352" s="28"/>
      <c r="P352" s="28"/>
      <c r="Q352" s="30"/>
      <c r="R352" s="30"/>
      <c r="S352" s="30"/>
      <c r="T352" s="30"/>
      <c r="U352" s="30"/>
      <c r="V352" s="30"/>
      <c r="W352" s="30"/>
      <c r="X352" s="30"/>
    </row>
    <row r="353" spans="1:24">
      <c r="A353" s="194"/>
      <c r="B353" s="195"/>
      <c r="C353" s="195"/>
      <c r="D353" s="195"/>
      <c r="E353" s="195"/>
      <c r="F353" s="195"/>
      <c r="G353" s="195"/>
      <c r="H353" s="196"/>
      <c r="I353" s="28"/>
      <c r="J353" s="28"/>
      <c r="K353" s="28"/>
      <c r="L353" s="28"/>
      <c r="M353" s="28"/>
      <c r="N353" s="28"/>
      <c r="O353" s="28"/>
      <c r="P353" s="28"/>
      <c r="Q353" s="30"/>
      <c r="R353" s="30"/>
      <c r="S353" s="30"/>
      <c r="T353" s="30"/>
      <c r="U353" s="30"/>
      <c r="V353" s="30"/>
      <c r="W353" s="30"/>
      <c r="X353" s="30"/>
    </row>
    <row r="354" spans="1:24">
      <c r="A354" s="194"/>
      <c r="B354" s="195"/>
      <c r="C354" s="195"/>
      <c r="D354" s="195"/>
      <c r="E354" s="195"/>
      <c r="F354" s="195"/>
      <c r="G354" s="195"/>
      <c r="H354" s="196"/>
      <c r="I354" s="28"/>
      <c r="J354" s="28"/>
      <c r="K354" s="28"/>
      <c r="L354" s="28"/>
      <c r="M354" s="28"/>
      <c r="N354" s="28"/>
      <c r="O354" s="28"/>
      <c r="P354" s="28"/>
      <c r="Q354" s="30"/>
      <c r="R354" s="30"/>
      <c r="S354" s="30"/>
      <c r="T354" s="30"/>
      <c r="U354" s="30"/>
      <c r="V354" s="30"/>
      <c r="W354" s="30"/>
      <c r="X354" s="30"/>
    </row>
    <row r="355" spans="1:24">
      <c r="A355" s="194"/>
      <c r="B355" s="195"/>
      <c r="C355" s="195"/>
      <c r="D355" s="195"/>
      <c r="E355" s="195"/>
      <c r="F355" s="195"/>
      <c r="G355" s="195"/>
      <c r="H355" s="196"/>
      <c r="I355" s="28"/>
      <c r="J355" s="28"/>
      <c r="K355" s="28"/>
      <c r="L355" s="28"/>
      <c r="M355" s="28"/>
      <c r="N355" s="28"/>
      <c r="O355" s="28"/>
      <c r="P355" s="28"/>
      <c r="Q355" s="30"/>
      <c r="R355" s="30"/>
      <c r="S355" s="30"/>
      <c r="T355" s="30"/>
      <c r="U355" s="30"/>
      <c r="V355" s="30"/>
      <c r="W355" s="30"/>
      <c r="X355" s="30"/>
    </row>
    <row r="356" spans="1:24">
      <c r="A356" s="194"/>
      <c r="B356" s="195"/>
      <c r="C356" s="195"/>
      <c r="D356" s="195"/>
      <c r="E356" s="195"/>
      <c r="F356" s="195"/>
      <c r="G356" s="195"/>
      <c r="H356" s="196"/>
      <c r="I356" s="28"/>
      <c r="J356" s="28"/>
      <c r="K356" s="28"/>
      <c r="L356" s="28"/>
      <c r="M356" s="28"/>
      <c r="N356" s="28"/>
      <c r="O356" s="28"/>
      <c r="P356" s="28"/>
      <c r="Q356" s="30"/>
      <c r="R356" s="30"/>
      <c r="S356" s="30"/>
      <c r="T356" s="30"/>
      <c r="U356" s="30"/>
      <c r="V356" s="30"/>
      <c r="W356" s="30"/>
      <c r="X356" s="30"/>
    </row>
    <row r="357" spans="1:24">
      <c r="A357" s="194"/>
      <c r="B357" s="195"/>
      <c r="C357" s="195"/>
      <c r="D357" s="195"/>
      <c r="E357" s="195"/>
      <c r="F357" s="195"/>
      <c r="G357" s="195"/>
      <c r="H357" s="196"/>
      <c r="I357" s="28"/>
      <c r="J357" s="28"/>
      <c r="K357" s="28"/>
      <c r="L357" s="28"/>
      <c r="M357" s="28"/>
      <c r="N357" s="28"/>
      <c r="O357" s="28"/>
      <c r="P357" s="28"/>
      <c r="Q357" s="30"/>
      <c r="R357" s="30"/>
      <c r="S357" s="30"/>
      <c r="T357" s="30"/>
      <c r="U357" s="30"/>
      <c r="V357" s="30"/>
      <c r="W357" s="30"/>
      <c r="X357" s="30"/>
    </row>
    <row r="358" spans="1:24">
      <c r="A358" s="194"/>
      <c r="B358" s="195"/>
      <c r="C358" s="195"/>
      <c r="D358" s="195"/>
      <c r="E358" s="195"/>
      <c r="F358" s="195"/>
      <c r="G358" s="195"/>
      <c r="H358" s="196"/>
      <c r="I358" s="28"/>
      <c r="J358" s="28"/>
      <c r="K358" s="28"/>
      <c r="L358" s="28"/>
      <c r="M358" s="28"/>
      <c r="N358" s="28"/>
      <c r="O358" s="28"/>
      <c r="P358" s="28"/>
      <c r="Q358" s="30"/>
      <c r="R358" s="30"/>
      <c r="S358" s="30"/>
      <c r="T358" s="30"/>
      <c r="U358" s="30"/>
      <c r="V358" s="30"/>
      <c r="W358" s="30"/>
      <c r="X358" s="30"/>
    </row>
    <row r="359" spans="1:24">
      <c r="A359" s="194"/>
      <c r="B359" s="195"/>
      <c r="C359" s="195"/>
      <c r="D359" s="195"/>
      <c r="E359" s="195"/>
      <c r="F359" s="195"/>
      <c r="G359" s="195"/>
      <c r="H359" s="196"/>
      <c r="I359" s="28"/>
      <c r="J359" s="28"/>
      <c r="K359" s="28"/>
      <c r="L359" s="28"/>
      <c r="M359" s="28"/>
      <c r="N359" s="28"/>
      <c r="O359" s="28"/>
      <c r="P359" s="28"/>
      <c r="Q359" s="30"/>
      <c r="R359" s="30"/>
      <c r="S359" s="30"/>
      <c r="T359" s="30"/>
      <c r="U359" s="30"/>
      <c r="V359" s="30"/>
      <c r="W359" s="30"/>
      <c r="X359" s="30"/>
    </row>
    <row r="360" spans="1:24">
      <c r="A360" s="194"/>
      <c r="B360" s="195"/>
      <c r="C360" s="195"/>
      <c r="D360" s="195"/>
      <c r="E360" s="195"/>
      <c r="F360" s="195"/>
      <c r="G360" s="195"/>
      <c r="H360" s="196"/>
      <c r="I360" s="28"/>
      <c r="J360" s="28"/>
      <c r="K360" s="28"/>
      <c r="L360" s="28"/>
      <c r="M360" s="28"/>
      <c r="N360" s="28"/>
      <c r="O360" s="28"/>
      <c r="P360" s="28"/>
      <c r="Q360" s="30"/>
      <c r="R360" s="30"/>
      <c r="S360" s="30"/>
      <c r="T360" s="30"/>
      <c r="U360" s="30"/>
      <c r="V360" s="30"/>
      <c r="W360" s="30"/>
      <c r="X360" s="30"/>
    </row>
    <row r="361" spans="1:24">
      <c r="A361" s="194"/>
      <c r="B361" s="195"/>
      <c r="C361" s="195"/>
      <c r="D361" s="195"/>
      <c r="E361" s="195"/>
      <c r="F361" s="195"/>
      <c r="G361" s="195"/>
      <c r="H361" s="196"/>
      <c r="Q361" s="24"/>
      <c r="R361" s="24"/>
      <c r="S361" s="24"/>
      <c r="T361" s="24"/>
      <c r="U361" s="24"/>
      <c r="V361" s="24"/>
      <c r="W361" s="24"/>
      <c r="X361" s="24"/>
    </row>
    <row r="362" spans="1:24">
      <c r="A362" s="194"/>
      <c r="B362" s="195"/>
      <c r="C362" s="195"/>
      <c r="D362" s="195"/>
      <c r="E362" s="195"/>
      <c r="F362" s="195"/>
      <c r="G362" s="195"/>
      <c r="H362" s="196"/>
      <c r="Q362" s="24"/>
      <c r="R362" s="24"/>
      <c r="S362" s="24"/>
      <c r="T362" s="24"/>
      <c r="U362" s="24"/>
      <c r="V362" s="24"/>
      <c r="W362" s="24"/>
      <c r="X362" s="24"/>
    </row>
    <row r="363" spans="1:24">
      <c r="A363" s="194"/>
      <c r="B363" s="195"/>
      <c r="C363" s="195"/>
      <c r="D363" s="195"/>
      <c r="E363" s="195"/>
      <c r="F363" s="195"/>
      <c r="G363" s="195"/>
      <c r="H363" s="196"/>
      <c r="Q363" s="24"/>
      <c r="R363" s="24"/>
      <c r="S363" s="24"/>
      <c r="T363" s="24"/>
      <c r="U363" s="24"/>
      <c r="V363" s="24"/>
      <c r="W363" s="24"/>
      <c r="X363" s="24"/>
    </row>
    <row r="364" spans="1:24">
      <c r="A364" s="194"/>
      <c r="B364" s="195"/>
      <c r="C364" s="195"/>
      <c r="D364" s="195"/>
      <c r="E364" s="195"/>
      <c r="F364" s="195"/>
      <c r="G364" s="195"/>
      <c r="H364" s="196"/>
      <c r="Q364" s="24"/>
      <c r="R364" s="24"/>
      <c r="S364" s="24"/>
      <c r="T364" s="24"/>
      <c r="U364" s="24"/>
      <c r="V364" s="24"/>
      <c r="W364" s="24"/>
      <c r="X364" s="24"/>
    </row>
    <row r="365" spans="1:24">
      <c r="A365" s="194"/>
      <c r="B365" s="195"/>
      <c r="C365" s="195"/>
      <c r="D365" s="195"/>
      <c r="E365" s="195"/>
      <c r="F365" s="195"/>
      <c r="G365" s="195"/>
      <c r="H365" s="196"/>
      <c r="Q365" s="24"/>
      <c r="R365" s="24"/>
      <c r="S365" s="24"/>
      <c r="T365" s="24"/>
      <c r="U365" s="24"/>
      <c r="V365" s="24"/>
      <c r="W365" s="24"/>
      <c r="X365" s="24"/>
    </row>
    <row r="366" spans="1:24">
      <c r="A366" s="194"/>
      <c r="B366" s="195"/>
      <c r="C366" s="195"/>
      <c r="D366" s="195"/>
      <c r="E366" s="195"/>
      <c r="F366" s="195"/>
      <c r="G366" s="195"/>
      <c r="H366" s="196"/>
      <c r="Q366" s="24"/>
      <c r="R366" s="24"/>
      <c r="S366" s="24"/>
      <c r="T366" s="24"/>
      <c r="U366" s="24"/>
      <c r="V366" s="24"/>
      <c r="W366" s="24"/>
      <c r="X366" s="24"/>
    </row>
    <row r="367" spans="1:24">
      <c r="A367" s="194"/>
      <c r="B367" s="195"/>
      <c r="C367" s="195"/>
      <c r="D367" s="195"/>
      <c r="E367" s="195"/>
      <c r="F367" s="195"/>
      <c r="G367" s="195"/>
      <c r="H367" s="196"/>
      <c r="Q367" s="24"/>
      <c r="R367" s="24"/>
      <c r="S367" s="24"/>
      <c r="T367" s="24"/>
      <c r="U367" s="24"/>
      <c r="V367" s="24"/>
      <c r="W367" s="24"/>
      <c r="X367" s="24"/>
    </row>
    <row r="368" spans="1:24">
      <c r="A368" s="194"/>
      <c r="B368" s="195"/>
      <c r="C368" s="195"/>
      <c r="D368" s="195"/>
      <c r="E368" s="195"/>
      <c r="F368" s="195"/>
      <c r="G368" s="195"/>
      <c r="H368" s="196"/>
      <c r="Q368" s="24"/>
      <c r="R368" s="24"/>
      <c r="S368" s="24"/>
      <c r="T368" s="24"/>
      <c r="U368" s="24"/>
      <c r="V368" s="24"/>
      <c r="W368" s="24"/>
      <c r="X368" s="24"/>
    </row>
    <row r="369" spans="1:24">
      <c r="A369" s="194"/>
      <c r="B369" s="195"/>
      <c r="C369" s="195"/>
      <c r="D369" s="195"/>
      <c r="E369" s="195"/>
      <c r="F369" s="195"/>
      <c r="G369" s="195"/>
      <c r="H369" s="196"/>
      <c r="Q369" s="24"/>
      <c r="R369" s="24"/>
      <c r="S369" s="24"/>
      <c r="T369" s="24"/>
      <c r="U369" s="24"/>
      <c r="V369" s="24"/>
      <c r="W369" s="24"/>
      <c r="X369" s="24"/>
    </row>
    <row r="370" spans="1:24">
      <c r="A370" s="194"/>
      <c r="B370" s="195"/>
      <c r="C370" s="195"/>
      <c r="D370" s="195"/>
      <c r="E370" s="195"/>
      <c r="F370" s="195"/>
      <c r="G370" s="195"/>
      <c r="H370" s="196"/>
      <c r="Q370" s="24"/>
      <c r="R370" s="24"/>
      <c r="S370" s="24"/>
      <c r="T370" s="24"/>
      <c r="U370" s="24"/>
      <c r="V370" s="24"/>
      <c r="W370" s="24"/>
      <c r="X370" s="24"/>
    </row>
    <row r="371" spans="1:24">
      <c r="A371" s="194"/>
      <c r="B371" s="195"/>
      <c r="C371" s="195"/>
      <c r="D371" s="195"/>
      <c r="E371" s="195"/>
      <c r="F371" s="195"/>
      <c r="G371" s="195"/>
      <c r="H371" s="196"/>
      <c r="Q371" s="24"/>
      <c r="R371" s="24"/>
      <c r="S371" s="24"/>
      <c r="T371" s="24"/>
      <c r="U371" s="24"/>
      <c r="V371" s="24"/>
      <c r="W371" s="24"/>
      <c r="X371" s="24"/>
    </row>
    <row r="372" spans="1:24">
      <c r="A372" s="197"/>
      <c r="B372" s="198"/>
      <c r="C372" s="198"/>
      <c r="D372" s="198"/>
      <c r="E372" s="198"/>
      <c r="F372" s="198"/>
      <c r="G372" s="198"/>
      <c r="H372" s="199"/>
      <c r="Q372" s="24"/>
      <c r="R372" s="24"/>
      <c r="S372" s="24"/>
      <c r="T372" s="24"/>
      <c r="U372" s="24"/>
      <c r="V372" s="24"/>
      <c r="W372" s="24"/>
      <c r="X372" s="24"/>
    </row>
    <row r="373" spans="1:24">
      <c r="A373" s="128"/>
      <c r="B373" s="128"/>
      <c r="C373" s="128"/>
      <c r="D373" s="128"/>
      <c r="E373" s="128"/>
      <c r="F373" s="128"/>
      <c r="G373" s="128"/>
      <c r="H373" s="128"/>
      <c r="Q373" s="24"/>
      <c r="R373" s="24"/>
      <c r="S373" s="24"/>
      <c r="T373" s="24"/>
      <c r="U373" s="24"/>
      <c r="V373" s="24"/>
      <c r="W373" s="24"/>
      <c r="X373" s="24"/>
    </row>
    <row r="374" spans="1:24" ht="18">
      <c r="A374" s="180" t="s">
        <v>130</v>
      </c>
      <c r="B374" s="180"/>
      <c r="C374" s="180"/>
      <c r="D374" s="180"/>
      <c r="E374" s="180"/>
      <c r="F374" s="180"/>
      <c r="G374" s="180"/>
      <c r="H374" s="180"/>
    </row>
    <row r="376" spans="1:24">
      <c r="A376" s="1" t="s">
        <v>131</v>
      </c>
    </row>
    <row r="378" spans="1:24">
      <c r="A378" s="1" t="s">
        <v>132</v>
      </c>
    </row>
    <row r="380" spans="1:24">
      <c r="A380" s="1" t="s">
        <v>179</v>
      </c>
    </row>
    <row r="382" spans="1:24">
      <c r="A382" s="1" t="s">
        <v>288</v>
      </c>
    </row>
    <row r="384" spans="1:24">
      <c r="A384" s="1" t="s">
        <v>134</v>
      </c>
    </row>
    <row r="386" spans="1:1">
      <c r="A386" s="1" t="s">
        <v>133</v>
      </c>
    </row>
    <row r="388" spans="1:1">
      <c r="A388" s="1" t="s">
        <v>294</v>
      </c>
    </row>
    <row r="390" spans="1:1">
      <c r="A390" s="1" t="s">
        <v>135</v>
      </c>
    </row>
  </sheetData>
  <sheetProtection password="B54F" sheet="1" objects="1" scenarios="1"/>
  <mergeCells count="121">
    <mergeCell ref="B1:H1"/>
    <mergeCell ref="B2:H2"/>
    <mergeCell ref="B3:H3"/>
    <mergeCell ref="D68:E68"/>
    <mergeCell ref="D69:E69"/>
    <mergeCell ref="D71:E71"/>
    <mergeCell ref="A26:H26"/>
    <mergeCell ref="A33:H33"/>
    <mergeCell ref="D28:E28"/>
    <mergeCell ref="D29:E29"/>
    <mergeCell ref="D30:E30"/>
    <mergeCell ref="D31:E31"/>
    <mergeCell ref="D15:H15"/>
    <mergeCell ref="D16:H16"/>
    <mergeCell ref="D17:H17"/>
    <mergeCell ref="D18:H18"/>
    <mergeCell ref="D19:H19"/>
    <mergeCell ref="D14:H14"/>
    <mergeCell ref="A8:H8"/>
    <mergeCell ref="D10:H10"/>
    <mergeCell ref="D11:H11"/>
    <mergeCell ref="D12:H12"/>
    <mergeCell ref="D13:H13"/>
    <mergeCell ref="D20:H20"/>
    <mergeCell ref="D35:E35"/>
    <mergeCell ref="D36:E36"/>
    <mergeCell ref="D37:E37"/>
    <mergeCell ref="D39:E39"/>
    <mergeCell ref="D43:E43"/>
    <mergeCell ref="A41:H41"/>
    <mergeCell ref="D44:E44"/>
    <mergeCell ref="A22:H22"/>
    <mergeCell ref="A24:H24"/>
    <mergeCell ref="D224:H224"/>
    <mergeCell ref="A231:H231"/>
    <mergeCell ref="D46:E46"/>
    <mergeCell ref="D47:E47"/>
    <mergeCell ref="D52:E52"/>
    <mergeCell ref="D53:E53"/>
    <mergeCell ref="A47:C48"/>
    <mergeCell ref="A74:H74"/>
    <mergeCell ref="D83:E83"/>
    <mergeCell ref="D84:E84"/>
    <mergeCell ref="D85:E85"/>
    <mergeCell ref="D63:E63"/>
    <mergeCell ref="D65:E65"/>
    <mergeCell ref="D66:E66"/>
    <mergeCell ref="D72:E72"/>
    <mergeCell ref="D50:E50"/>
    <mergeCell ref="D51:E51"/>
    <mergeCell ref="D54:E54"/>
    <mergeCell ref="D55:E55"/>
    <mergeCell ref="D56:E56"/>
    <mergeCell ref="D58:E58"/>
    <mergeCell ref="D59:E59"/>
    <mergeCell ref="D61:E61"/>
    <mergeCell ref="D62:E62"/>
    <mergeCell ref="A214:H214"/>
    <mergeCell ref="A216:H216"/>
    <mergeCell ref="D221:H221"/>
    <mergeCell ref="D222:H222"/>
    <mergeCell ref="D223:H223"/>
    <mergeCell ref="C105:F105"/>
    <mergeCell ref="A107:H107"/>
    <mergeCell ref="D110:H110"/>
    <mergeCell ref="D119:H119"/>
    <mergeCell ref="A126:H126"/>
    <mergeCell ref="A128:H128"/>
    <mergeCell ref="A144:H144"/>
    <mergeCell ref="A160:H160"/>
    <mergeCell ref="A177:H177"/>
    <mergeCell ref="A184:H184"/>
    <mergeCell ref="C233:H233"/>
    <mergeCell ref="D225:H225"/>
    <mergeCell ref="F250:G250"/>
    <mergeCell ref="A251:E252"/>
    <mergeCell ref="F251:G251"/>
    <mergeCell ref="A256:H256"/>
    <mergeCell ref="B247:F247"/>
    <mergeCell ref="A268:H268"/>
    <mergeCell ref="B240:F240"/>
    <mergeCell ref="F254:G254"/>
    <mergeCell ref="B243:F243"/>
    <mergeCell ref="B244:F244"/>
    <mergeCell ref="B245:F245"/>
    <mergeCell ref="B246:F246"/>
    <mergeCell ref="B241:F241"/>
    <mergeCell ref="B242:F242"/>
    <mergeCell ref="B237:F237"/>
    <mergeCell ref="B238:F238"/>
    <mergeCell ref="B239:F239"/>
    <mergeCell ref="D226:H226"/>
    <mergeCell ref="D227:H227"/>
    <mergeCell ref="D228:H228"/>
    <mergeCell ref="D229:H229"/>
    <mergeCell ref="A286:B287"/>
    <mergeCell ref="C286:E287"/>
    <mergeCell ref="F286:H287"/>
    <mergeCell ref="A288:B292"/>
    <mergeCell ref="C288:E292"/>
    <mergeCell ref="F288:H292"/>
    <mergeCell ref="C270:E270"/>
    <mergeCell ref="F270:H270"/>
    <mergeCell ref="A271:B275"/>
    <mergeCell ref="C271:E275"/>
    <mergeCell ref="F271:H275"/>
    <mergeCell ref="A276:B280"/>
    <mergeCell ref="C276:E280"/>
    <mergeCell ref="F276:H280"/>
    <mergeCell ref="A281:B285"/>
    <mergeCell ref="C281:E285"/>
    <mergeCell ref="F281:H285"/>
    <mergeCell ref="A334:H334"/>
    <mergeCell ref="A336:H346"/>
    <mergeCell ref="A348:H348"/>
    <mergeCell ref="A350:H372"/>
    <mergeCell ref="A374:H374"/>
    <mergeCell ref="A294:H294"/>
    <mergeCell ref="A296:H318"/>
    <mergeCell ref="A320:H320"/>
    <mergeCell ref="A322:H332"/>
  </mergeCells>
  <phoneticPr fontId="5" type="noConversion"/>
  <conditionalFormatting sqref="F81">
    <cfRule type="colorScale" priority="1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F218:F219 F251:G251 D106 F260 F262 F264 F266 D89 D91 D93 D95 D97 D99 D101 D103">
      <formula1>"OUI,NON"</formula1>
    </dataValidation>
    <dataValidation type="list" allowBlank="1" showInputMessage="1" showErrorMessage="1" sqref="D179">
      <formula1>"1,2,3,4,5"</formula1>
    </dataValidation>
    <dataValidation type="list" allowBlank="1" showInputMessage="1" showErrorMessage="1" sqref="E77">
      <formula1>"Groupe 1,Groupe 2,Groupe 3,Groupe 4,Groupe 5,Groupe 6,Groupe 7,Groupe 8"</formula1>
    </dataValidation>
    <dataValidation type="list" showInputMessage="1" showErrorMessage="1" sqref="D80">
      <formula1>"OUI,NON"</formula1>
    </dataValidation>
  </dataValidations>
  <printOptions horizontalCentered="1" verticalCentered="1"/>
  <pageMargins left="0.25" right="0.25" top="0.55314960629921262" bottom="0.55314960629921262" header="0.30000000000000004" footer="0.19685039370078741"/>
  <pageSetup paperSize="9" orientation="portrait" horizontalDpi="4294967292" verticalDpi="4294967292"/>
  <headerFooter>
    <oddFooter>&amp;C&amp;"Calibri,Normal"&amp;10&amp;K000000Page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'Feuille calcul'!$H$2:$H$139</xm:f>
          </x14:formula1>
          <xm:sqref>F81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3:AC182"/>
  <sheetViews>
    <sheetView topLeftCell="A4" zoomScale="150" zoomScaleNormal="150" zoomScalePageLayoutView="150" workbookViewId="0">
      <selection activeCell="E31" sqref="E31"/>
    </sheetView>
  </sheetViews>
  <sheetFormatPr baseColWidth="10" defaultColWidth="11.5" defaultRowHeight="15" x14ac:dyDescent="0"/>
  <cols>
    <col min="1" max="1" width="21.1640625" style="37" customWidth="1"/>
    <col min="2" max="2" width="12.5" style="37" customWidth="1"/>
    <col min="3" max="3" width="11.6640625" style="152" customWidth="1"/>
    <col min="4" max="4" width="11.83203125" style="37" customWidth="1"/>
    <col min="5" max="5" width="11.5" style="152"/>
    <col min="6" max="6" width="12.1640625" style="37" customWidth="1"/>
    <col min="7" max="7" width="13.33203125" style="37" customWidth="1"/>
    <col min="8" max="8" width="13.5" style="37" customWidth="1"/>
    <col min="9" max="10" width="11.5" style="37"/>
    <col min="11" max="11" width="20.5" style="37" customWidth="1"/>
    <col min="12" max="12" width="11.6640625" style="37" customWidth="1"/>
    <col min="13" max="27" width="11.5" style="37"/>
    <col min="28" max="28" width="28" style="37" customWidth="1"/>
    <col min="29" max="29" width="11.5" style="37" customWidth="1"/>
    <col min="30" max="16384" width="11.5" style="37"/>
  </cols>
  <sheetData>
    <row r="3" spans="1:12" ht="16" thickBot="1">
      <c r="D3" s="38"/>
    </row>
    <row r="4" spans="1:12" ht="16" thickBot="1">
      <c r="C4" s="153"/>
      <c r="D4" s="121">
        <f>'Dossier candidature'!E77</f>
        <v>0</v>
      </c>
      <c r="E4" s="172"/>
    </row>
    <row r="5" spans="1:12">
      <c r="D5" s="41"/>
    </row>
    <row r="6" spans="1:12" ht="16" thickBot="1">
      <c r="A6" s="38"/>
      <c r="B6" s="38"/>
      <c r="C6" s="154"/>
      <c r="D6" s="38"/>
      <c r="E6" s="154"/>
      <c r="F6" s="38"/>
      <c r="G6" s="38"/>
      <c r="I6" s="38"/>
      <c r="J6" s="38"/>
      <c r="K6" s="38"/>
    </row>
    <row r="7" spans="1:12" ht="15" customHeight="1">
      <c r="A7" s="42" t="s">
        <v>190</v>
      </c>
      <c r="B7" s="43"/>
      <c r="C7" s="155"/>
      <c r="D7" s="43"/>
      <c r="E7" s="155"/>
      <c r="F7" s="43"/>
      <c r="G7" s="44"/>
      <c r="H7" s="45"/>
      <c r="I7" s="46"/>
      <c r="K7" s="47"/>
      <c r="L7" s="48"/>
    </row>
    <row r="8" spans="1:12" ht="12.75" customHeight="1">
      <c r="A8" s="49" t="s">
        <v>191</v>
      </c>
      <c r="B8" s="50"/>
      <c r="C8" s="156"/>
      <c r="D8" s="51"/>
      <c r="E8" s="247" t="s">
        <v>192</v>
      </c>
      <c r="F8" s="247"/>
      <c r="G8" s="52"/>
      <c r="H8" s="248" t="s">
        <v>193</v>
      </c>
      <c r="L8" s="48"/>
    </row>
    <row r="9" spans="1:12" ht="12.75" customHeight="1">
      <c r="A9" s="49" t="s">
        <v>194</v>
      </c>
      <c r="B9" s="249"/>
      <c r="C9" s="249"/>
      <c r="D9" s="249"/>
      <c r="E9" s="249"/>
      <c r="F9" s="249"/>
      <c r="G9" s="250"/>
      <c r="H9" s="248"/>
      <c r="L9" s="48"/>
    </row>
    <row r="10" spans="1:12">
      <c r="A10" s="49" t="s">
        <v>195</v>
      </c>
      <c r="B10" s="251"/>
      <c r="C10" s="251"/>
      <c r="D10" s="251"/>
      <c r="E10" s="157"/>
      <c r="F10" s="51"/>
      <c r="G10" s="53"/>
      <c r="H10" s="248"/>
      <c r="L10" s="48"/>
    </row>
    <row r="11" spans="1:12">
      <c r="A11" s="49" t="s">
        <v>196</v>
      </c>
      <c r="B11" s="54">
        <v>39083</v>
      </c>
      <c r="C11" s="157"/>
      <c r="D11" s="51" t="s">
        <v>197</v>
      </c>
      <c r="E11" s="157"/>
      <c r="F11" s="51"/>
      <c r="G11" s="53"/>
      <c r="H11" s="248"/>
      <c r="L11" s="48"/>
    </row>
    <row r="12" spans="1:12">
      <c r="A12" s="49"/>
      <c r="B12" s="51"/>
      <c r="C12" s="157"/>
      <c r="D12" s="51"/>
      <c r="E12" s="157"/>
      <c r="F12" s="51"/>
      <c r="G12" s="53"/>
      <c r="H12" s="248"/>
      <c r="L12" s="48"/>
    </row>
    <row r="13" spans="1:12">
      <c r="A13" s="49" t="s">
        <v>198</v>
      </c>
      <c r="B13" s="55"/>
      <c r="C13" s="157"/>
      <c r="D13" s="51"/>
      <c r="E13" s="157" t="s">
        <v>199</v>
      </c>
      <c r="F13" s="56" t="e">
        <f>'Feuille calcul'!D6*151.667</f>
        <v>#VALUE!</v>
      </c>
      <c r="G13" s="53"/>
      <c r="H13" s="248"/>
      <c r="L13" s="48"/>
    </row>
    <row r="14" spans="1:12" ht="16" thickBot="1">
      <c r="A14" s="57" t="s">
        <v>200</v>
      </c>
      <c r="B14" s="58"/>
      <c r="C14" s="252" t="s">
        <v>201</v>
      </c>
      <c r="D14" s="252"/>
      <c r="E14" s="173"/>
      <c r="F14" s="59">
        <f>IF(AND(CP="O"),Salaire_base*0.1,0)</f>
        <v>0</v>
      </c>
      <c r="G14" s="60"/>
      <c r="H14" s="45"/>
      <c r="L14" s="48"/>
    </row>
    <row r="15" spans="1:12">
      <c r="A15" s="41"/>
      <c r="B15" s="41" t="s">
        <v>202</v>
      </c>
      <c r="C15" s="158"/>
      <c r="D15" s="253" t="s">
        <v>203</v>
      </c>
      <c r="E15" s="253"/>
      <c r="F15" s="61"/>
      <c r="G15" s="41"/>
      <c r="H15" s="39"/>
      <c r="L15" s="48"/>
    </row>
    <row r="16" spans="1:12" ht="16" thickBot="1">
      <c r="A16" s="38"/>
      <c r="B16" s="38"/>
      <c r="C16" s="154"/>
      <c r="D16" s="38"/>
      <c r="E16" s="154"/>
      <c r="F16" s="38"/>
      <c r="G16" s="38"/>
      <c r="H16" s="39"/>
      <c r="L16" s="48"/>
    </row>
    <row r="17" spans="1:29" ht="16" thickBot="1">
      <c r="A17" s="254" t="s">
        <v>204</v>
      </c>
      <c r="B17" s="255"/>
      <c r="C17" s="255"/>
      <c r="D17" s="62" t="s">
        <v>205</v>
      </c>
      <c r="E17" s="174"/>
      <c r="F17" s="63" t="s">
        <v>206</v>
      </c>
      <c r="G17" s="64" t="e">
        <f>Salaire_base+Montant_Précarité</f>
        <v>#VALUE!</v>
      </c>
      <c r="H17" s="45"/>
      <c r="L17" s="48"/>
    </row>
    <row r="18" spans="1:29" ht="16" thickBot="1">
      <c r="A18" s="65"/>
      <c r="B18" s="65"/>
      <c r="C18" s="159"/>
      <c r="D18" s="65"/>
      <c r="E18" s="159"/>
      <c r="F18" s="65"/>
      <c r="G18" s="65"/>
      <c r="H18" s="39"/>
      <c r="L18" s="48"/>
    </row>
    <row r="19" spans="1:29">
      <c r="A19" s="66" t="s">
        <v>207</v>
      </c>
      <c r="B19" s="67" t="s">
        <v>208</v>
      </c>
      <c r="C19" s="160" t="s">
        <v>209</v>
      </c>
      <c r="D19" s="67" t="s">
        <v>210</v>
      </c>
      <c r="E19" s="160" t="s">
        <v>209</v>
      </c>
      <c r="F19" s="67" t="s">
        <v>211</v>
      </c>
      <c r="G19" s="68"/>
      <c r="H19" s="45"/>
      <c r="K19" s="38"/>
      <c r="L19" s="48"/>
      <c r="AB19" s="37" t="s">
        <v>268</v>
      </c>
      <c r="AC19" s="150" t="e">
        <f>(0.281/0.6)*(1.6*('Rémunération CCNS'!F4/Salaire_base)-1)</f>
        <v>#VALUE!</v>
      </c>
    </row>
    <row r="20" spans="1:29">
      <c r="A20" s="49"/>
      <c r="B20" s="51"/>
      <c r="C20" s="157"/>
      <c r="D20" s="51"/>
      <c r="E20" s="157"/>
      <c r="F20" s="51"/>
      <c r="G20" s="53"/>
      <c r="H20" s="45"/>
      <c r="J20" s="39"/>
      <c r="K20" s="149"/>
      <c r="L20" s="48"/>
    </row>
    <row r="21" spans="1:29">
      <c r="A21" s="49" t="s">
        <v>212</v>
      </c>
      <c r="B21" s="69" t="e">
        <f>Sal_brut</f>
        <v>#VALUE!</v>
      </c>
      <c r="C21" s="157">
        <v>0.128</v>
      </c>
      <c r="D21" s="56" t="e">
        <f>Sal_brut*SS_EMP_MAL</f>
        <v>#VALUE!</v>
      </c>
      <c r="E21" s="175">
        <v>7.4999999999999997E-3</v>
      </c>
      <c r="F21" s="56" t="e">
        <f>Sal_brut*SS_SAL_MAL</f>
        <v>#VALUE!</v>
      </c>
      <c r="G21" s="53"/>
      <c r="H21" s="70"/>
      <c r="K21" s="41"/>
      <c r="L21" s="48"/>
    </row>
    <row r="22" spans="1:29">
      <c r="A22" s="49" t="s">
        <v>213</v>
      </c>
      <c r="B22" s="69" t="e">
        <f t="shared" ref="B22:B29" si="0">Sal_brut</f>
        <v>#VALUE!</v>
      </c>
      <c r="C22" s="157">
        <v>3.0000000000000001E-3</v>
      </c>
      <c r="D22" s="56" t="e">
        <f>Sal_brut*SS_EMP_Solidarité</f>
        <v>#VALUE!</v>
      </c>
      <c r="E22" s="175"/>
      <c r="F22" s="56"/>
      <c r="G22" s="53"/>
      <c r="H22" s="70"/>
      <c r="L22" s="48"/>
    </row>
    <row r="23" spans="1:29">
      <c r="A23" s="49" t="s">
        <v>214</v>
      </c>
      <c r="B23" s="69" t="e">
        <f t="shared" si="0"/>
        <v>#VALUE!</v>
      </c>
      <c r="C23" s="157">
        <v>8.4500000000000006E-2</v>
      </c>
      <c r="D23" s="56" t="e">
        <f>Sal_brut*SS_EMP_VIE_PL</f>
        <v>#VALUE!</v>
      </c>
      <c r="E23" s="175">
        <v>6.8000000000000005E-2</v>
      </c>
      <c r="F23" s="56" t="e">
        <f>Sal_brut*SS_SAL_VIE_PL</f>
        <v>#VALUE!</v>
      </c>
      <c r="G23" s="53"/>
      <c r="H23" s="71"/>
      <c r="L23" s="48"/>
    </row>
    <row r="24" spans="1:29">
      <c r="A24" s="49" t="s">
        <v>215</v>
      </c>
      <c r="B24" s="69" t="e">
        <f t="shared" si="0"/>
        <v>#VALUE!</v>
      </c>
      <c r="C24" s="157">
        <v>1.7500000000000002E-2</v>
      </c>
      <c r="D24" s="56" t="e">
        <f>Sal_brut*SS_EMP_VIE_TOT</f>
        <v>#VALUE!</v>
      </c>
      <c r="E24" s="175">
        <v>2.5000000000000001E-3</v>
      </c>
      <c r="F24" s="56" t="e">
        <f>Sal_brut*E24</f>
        <v>#VALUE!</v>
      </c>
      <c r="G24" s="53"/>
      <c r="H24" s="71"/>
      <c r="L24" s="48"/>
    </row>
    <row r="25" spans="1:29">
      <c r="A25" s="49" t="s">
        <v>216</v>
      </c>
      <c r="B25" s="69" t="e">
        <f t="shared" si="0"/>
        <v>#VALUE!</v>
      </c>
      <c r="C25" s="157">
        <v>1.4999999999999999E-2</v>
      </c>
      <c r="D25" s="56" t="e">
        <f>Sal_brut*SS_EMP_AT</f>
        <v>#VALUE!</v>
      </c>
      <c r="E25" s="175"/>
      <c r="F25" s="56"/>
      <c r="G25" s="53"/>
      <c r="H25" s="71"/>
      <c r="L25" s="48"/>
    </row>
    <row r="26" spans="1:29">
      <c r="A26" s="49" t="s">
        <v>217</v>
      </c>
      <c r="B26" s="69" t="e">
        <f t="shared" si="0"/>
        <v>#VALUE!</v>
      </c>
      <c r="C26" s="157">
        <v>5.2499999999999998E-2</v>
      </c>
      <c r="D26" s="56" t="e">
        <f>Sal_brut*SS_EMP_AF</f>
        <v>#VALUE!</v>
      </c>
      <c r="E26" s="175"/>
      <c r="F26" s="56"/>
      <c r="G26" s="53"/>
      <c r="H26" s="71"/>
      <c r="L26" s="48"/>
    </row>
    <row r="27" spans="1:29">
      <c r="A27" s="49" t="s">
        <v>218</v>
      </c>
      <c r="B27" s="69" t="e">
        <f t="shared" si="0"/>
        <v>#VALUE!</v>
      </c>
      <c r="C27" s="157">
        <v>1E-3</v>
      </c>
      <c r="D27" s="56" t="e">
        <f>Sal_brut*SS_EMP_FNAL</f>
        <v>#VALUE!</v>
      </c>
      <c r="E27" s="175"/>
      <c r="F27" s="56"/>
      <c r="G27" s="53"/>
      <c r="H27" s="71"/>
      <c r="L27" s="48"/>
    </row>
    <row r="28" spans="1:29">
      <c r="A28" s="49" t="s">
        <v>219</v>
      </c>
      <c r="B28" s="69" t="e">
        <f t="shared" si="0"/>
        <v>#VALUE!</v>
      </c>
      <c r="C28" s="157"/>
      <c r="D28" s="56"/>
      <c r="E28" s="175">
        <v>2.9000000000000001E-2</v>
      </c>
      <c r="F28" s="56" t="e">
        <f>CSG_CRDS_imposable*SS_SAL_CSGRDS</f>
        <v>#VALUE!</v>
      </c>
      <c r="G28" s="53"/>
      <c r="H28" s="72"/>
      <c r="L28" s="48"/>
    </row>
    <row r="29" spans="1:29">
      <c r="A29" s="49" t="s">
        <v>220</v>
      </c>
      <c r="B29" s="69" t="e">
        <f t="shared" si="0"/>
        <v>#VALUE!</v>
      </c>
      <c r="C29" s="157"/>
      <c r="D29" s="56"/>
      <c r="E29" s="175">
        <v>5.0999999999999997E-2</v>
      </c>
      <c r="F29" s="56" t="e">
        <f>C.S.G._non_imposable*E29</f>
        <v>#VALUE!</v>
      </c>
      <c r="G29" s="53"/>
      <c r="H29" s="72"/>
      <c r="L29" s="48"/>
    </row>
    <row r="30" spans="1:29">
      <c r="A30" s="73" t="s">
        <v>221</v>
      </c>
      <c r="B30" s="56" t="e">
        <f>Sal_brut</f>
        <v>#VALUE!</v>
      </c>
      <c r="C30" s="157" t="e">
        <f>IF(AC19&gt;0,AC19,0)</f>
        <v>#VALUE!</v>
      </c>
      <c r="D30" s="74" t="e">
        <f>-B30*C30</f>
        <v>#VALUE!</v>
      </c>
      <c r="E30" s="175"/>
      <c r="F30" s="56"/>
      <c r="G30" s="53"/>
      <c r="H30" s="75"/>
      <c r="L30" s="48"/>
    </row>
    <row r="31" spans="1:29">
      <c r="A31" s="76"/>
      <c r="B31" s="51"/>
      <c r="C31" s="157"/>
      <c r="D31" s="74"/>
      <c r="E31" s="175"/>
      <c r="F31" s="56"/>
      <c r="G31" s="53"/>
      <c r="H31" s="75"/>
      <c r="L31" s="48"/>
    </row>
    <row r="32" spans="1:29">
      <c r="A32" s="49" t="s">
        <v>222</v>
      </c>
      <c r="B32" s="56" t="e">
        <f>Sal_brut</f>
        <v>#VALUE!</v>
      </c>
      <c r="C32" s="157">
        <v>4.58E-2</v>
      </c>
      <c r="D32" s="56" t="e">
        <f>Sal_brut*RET_EMP</f>
        <v>#VALUE!</v>
      </c>
      <c r="E32" s="175">
        <v>3.0499999999999999E-2</v>
      </c>
      <c r="F32" s="56" t="e">
        <f>Sal_brut*RET_SAL</f>
        <v>#VALUE!</v>
      </c>
      <c r="G32" s="53"/>
      <c r="H32" s="75"/>
      <c r="L32" s="48"/>
    </row>
    <row r="33" spans="1:12">
      <c r="A33" s="77" t="s">
        <v>223</v>
      </c>
      <c r="B33" s="56" t="e">
        <f>Sal_brut</f>
        <v>#VALUE!</v>
      </c>
      <c r="C33" s="157">
        <v>1.2E-2</v>
      </c>
      <c r="D33" s="56" t="e">
        <f>Sal_brut*AGFF_EMP</f>
        <v>#VALUE!</v>
      </c>
      <c r="E33" s="175">
        <v>8.0000000000000002E-3</v>
      </c>
      <c r="F33" s="56" t="e">
        <f>Sal_brut*AGFF_SAL</f>
        <v>#VALUE!</v>
      </c>
      <c r="G33" s="53"/>
      <c r="H33" s="75"/>
      <c r="L33" s="48"/>
    </row>
    <row r="34" spans="1:12">
      <c r="A34" s="49" t="s">
        <v>224</v>
      </c>
      <c r="B34" s="56" t="e">
        <f>Sal_brut</f>
        <v>#VALUE!</v>
      </c>
      <c r="C34" s="157">
        <v>0.04</v>
      </c>
      <c r="D34" s="56" t="e">
        <f>Sal_brut*ASSEDIC_EMP</f>
        <v>#VALUE!</v>
      </c>
      <c r="E34" s="175">
        <v>2.4E-2</v>
      </c>
      <c r="F34" s="56" t="e">
        <f>Sal_brut*ASSEDIC_SAL</f>
        <v>#VALUE!</v>
      </c>
      <c r="G34" s="53"/>
      <c r="H34" s="75"/>
      <c r="L34" s="48"/>
    </row>
    <row r="35" spans="1:12">
      <c r="A35" s="49" t="s">
        <v>225</v>
      </c>
      <c r="B35" s="56" t="e">
        <f>Sal_brut</f>
        <v>#VALUE!</v>
      </c>
      <c r="C35" s="157">
        <v>3.0000000000000001E-3</v>
      </c>
      <c r="D35" s="56" t="e">
        <f>Sal_brut*ASSEDIC_EMP_FNGS</f>
        <v>#VALUE!</v>
      </c>
      <c r="E35" s="175"/>
      <c r="F35" s="56"/>
      <c r="G35" s="53"/>
      <c r="H35" s="75"/>
      <c r="L35" s="48"/>
    </row>
    <row r="36" spans="1:12">
      <c r="A36" s="78" t="s">
        <v>226</v>
      </c>
      <c r="B36" s="79"/>
      <c r="C36" s="157"/>
      <c r="D36" s="56">
        <f>B36*C36</f>
        <v>0</v>
      </c>
      <c r="E36" s="175"/>
      <c r="F36" s="56">
        <f>E36*B36</f>
        <v>0</v>
      </c>
      <c r="G36" s="53"/>
      <c r="H36" s="45"/>
      <c r="L36" s="48"/>
    </row>
    <row r="37" spans="1:12">
      <c r="A37" s="78" t="s">
        <v>227</v>
      </c>
      <c r="B37" s="79"/>
      <c r="C37" s="157"/>
      <c r="D37" s="56">
        <f>B37*C37</f>
        <v>0</v>
      </c>
      <c r="E37" s="175"/>
      <c r="F37" s="56">
        <f>E37*B37</f>
        <v>0</v>
      </c>
      <c r="G37" s="53"/>
      <c r="H37" s="45"/>
      <c r="L37" s="48"/>
    </row>
    <row r="38" spans="1:12">
      <c r="A38" s="78" t="s">
        <v>228</v>
      </c>
      <c r="B38" s="56" t="e">
        <f>Sal_brut</f>
        <v>#VALUE!</v>
      </c>
      <c r="C38" s="157">
        <v>3.2000000000000002E-3</v>
      </c>
      <c r="D38" s="56" t="e">
        <f>B38*C38</f>
        <v>#VALUE!</v>
      </c>
      <c r="E38" s="157">
        <v>3.2000000000000002E-3</v>
      </c>
      <c r="F38" s="56" t="e">
        <f>E38*B38</f>
        <v>#VALUE!</v>
      </c>
      <c r="G38" s="53"/>
      <c r="H38" s="45"/>
      <c r="L38" s="48"/>
    </row>
    <row r="39" spans="1:12">
      <c r="A39" s="80" t="s">
        <v>229</v>
      </c>
      <c r="B39" s="81"/>
      <c r="C39" s="161"/>
      <c r="D39" s="81" t="e">
        <f>SUM(D21:D37)</f>
        <v>#VALUE!</v>
      </c>
      <c r="E39" s="176"/>
      <c r="F39" s="81" t="e">
        <f>SUM(F21:F37)</f>
        <v>#VALUE!</v>
      </c>
      <c r="G39" s="53"/>
      <c r="H39" s="45"/>
      <c r="L39" s="48"/>
    </row>
    <row r="40" spans="1:12">
      <c r="A40" s="49"/>
      <c r="B40" s="51"/>
      <c r="C40" s="157"/>
      <c r="D40" s="51"/>
      <c r="E40" s="157"/>
      <c r="F40" s="51"/>
      <c r="G40" s="53"/>
      <c r="H40" s="45"/>
      <c r="L40" s="48"/>
    </row>
    <row r="41" spans="1:12">
      <c r="A41" s="49" t="s">
        <v>230</v>
      </c>
      <c r="B41" s="82"/>
      <c r="C41" s="157"/>
      <c r="D41" s="51"/>
      <c r="E41" s="157"/>
      <c r="F41" s="83" t="s">
        <v>231</v>
      </c>
      <c r="G41" s="84" t="e">
        <f>Sal_brut-Retenues+F28</f>
        <v>#VALUE!</v>
      </c>
      <c r="H41" s="45"/>
      <c r="L41" s="48"/>
    </row>
    <row r="42" spans="1:12">
      <c r="A42" s="49" t="s">
        <v>232</v>
      </c>
      <c r="B42" s="82" t="e">
        <f>Sal._Impos.+Cumul_m_1</f>
        <v>#VALUE!</v>
      </c>
      <c r="C42" s="157"/>
      <c r="D42" s="51"/>
      <c r="E42" s="157"/>
      <c r="F42" s="51"/>
      <c r="G42" s="53"/>
      <c r="H42" s="45"/>
      <c r="L42" s="48"/>
    </row>
    <row r="43" spans="1:12">
      <c r="A43" s="49"/>
      <c r="B43" s="51"/>
      <c r="C43" s="157"/>
      <c r="D43" s="51"/>
      <c r="E43" s="157"/>
      <c r="F43" s="51"/>
      <c r="G43" s="53"/>
      <c r="H43" s="45"/>
      <c r="L43" s="48"/>
    </row>
    <row r="44" spans="1:12">
      <c r="A44" s="49"/>
      <c r="B44" s="51"/>
      <c r="C44" s="157"/>
      <c r="D44" s="51"/>
      <c r="E44" s="157"/>
      <c r="F44" s="51"/>
      <c r="G44" s="53"/>
      <c r="H44" s="45"/>
      <c r="L44" s="48"/>
    </row>
    <row r="45" spans="1:12">
      <c r="A45" s="49" t="s">
        <v>233</v>
      </c>
      <c r="B45" s="51"/>
      <c r="C45" s="157"/>
      <c r="D45" s="51"/>
      <c r="E45" s="157"/>
      <c r="F45" s="51"/>
      <c r="G45" s="53"/>
      <c r="H45" s="45"/>
      <c r="L45" s="48"/>
    </row>
    <row r="46" spans="1:12">
      <c r="A46" s="49" t="s">
        <v>234</v>
      </c>
      <c r="B46" s="51"/>
      <c r="C46" s="157"/>
      <c r="D46" s="51"/>
      <c r="E46" s="157"/>
      <c r="F46" s="51"/>
      <c r="G46" s="53"/>
      <c r="H46" s="45"/>
      <c r="L46" s="48"/>
    </row>
    <row r="47" spans="1:12" ht="16" thickBot="1">
      <c r="A47" s="57"/>
      <c r="B47" s="85"/>
      <c r="C47" s="162"/>
      <c r="D47" s="85"/>
      <c r="E47" s="162"/>
      <c r="F47" s="86" t="s">
        <v>235</v>
      </c>
      <c r="G47" s="87" t="e">
        <f>Sal_brut-Retenues</f>
        <v>#VALUE!</v>
      </c>
      <c r="H47" s="45"/>
      <c r="L47" s="48"/>
    </row>
    <row r="48" spans="1:12">
      <c r="A48" s="65"/>
      <c r="B48" s="65"/>
      <c r="C48" s="159"/>
      <c r="D48" s="65"/>
      <c r="E48" s="159"/>
      <c r="F48" s="65"/>
      <c r="G48" s="65"/>
      <c r="H48" s="39"/>
      <c r="L48" s="48"/>
    </row>
    <row r="49" spans="1:12">
      <c r="A49" s="88" t="s">
        <v>236</v>
      </c>
      <c r="B49" s="89"/>
      <c r="C49" s="163" t="s">
        <v>237</v>
      </c>
      <c r="D49" s="90" t="s">
        <v>238</v>
      </c>
      <c r="E49" s="157"/>
      <c r="F49" s="51"/>
      <c r="G49" s="51"/>
      <c r="H49" s="45"/>
      <c r="L49" s="48"/>
    </row>
    <row r="50" spans="1:12">
      <c r="A50" s="51"/>
      <c r="B50" s="51"/>
      <c r="C50" s="157"/>
      <c r="D50" s="51"/>
      <c r="E50" s="157"/>
      <c r="F50" s="51"/>
      <c r="G50" s="51"/>
      <c r="H50" s="45"/>
      <c r="L50" s="48"/>
    </row>
    <row r="51" spans="1:12">
      <c r="A51" s="51" t="s">
        <v>239</v>
      </c>
      <c r="B51" s="51" t="s">
        <v>240</v>
      </c>
      <c r="C51" s="164"/>
      <c r="D51" s="51" t="s">
        <v>241</v>
      </c>
      <c r="E51" s="256"/>
      <c r="F51" s="256"/>
      <c r="G51" s="51"/>
      <c r="H51" s="45"/>
      <c r="L51" s="48"/>
    </row>
    <row r="52" spans="1:12">
      <c r="A52" s="51" t="s">
        <v>242</v>
      </c>
      <c r="B52" s="257"/>
      <c r="C52" s="257"/>
      <c r="D52" s="51" t="s">
        <v>243</v>
      </c>
      <c r="E52" s="256"/>
      <c r="F52" s="256"/>
      <c r="G52" s="51"/>
      <c r="H52" s="45"/>
      <c r="L52" s="48"/>
    </row>
    <row r="53" spans="1:12">
      <c r="A53" s="51" t="s">
        <v>244</v>
      </c>
      <c r="B53" s="90"/>
      <c r="C53" s="157"/>
      <c r="D53" s="51" t="s">
        <v>245</v>
      </c>
      <c r="E53" s="256"/>
      <c r="F53" s="256"/>
      <c r="G53" s="256"/>
      <c r="H53" s="45"/>
      <c r="L53" s="48"/>
    </row>
    <row r="54" spans="1:12">
      <c r="A54" s="91" t="s">
        <v>246</v>
      </c>
      <c r="B54" s="51"/>
      <c r="C54" s="157"/>
      <c r="D54" s="51"/>
      <c r="E54" s="157"/>
      <c r="F54" s="51"/>
      <c r="G54" s="51"/>
      <c r="H54" s="45"/>
      <c r="L54" s="48"/>
    </row>
    <row r="55" spans="1:12">
      <c r="A55" s="65"/>
      <c r="B55" s="65"/>
      <c r="C55" s="159"/>
      <c r="D55" s="65"/>
      <c r="E55" s="159"/>
      <c r="F55" s="65"/>
      <c r="G55" s="65"/>
      <c r="H55" s="39"/>
      <c r="L55" s="48"/>
    </row>
    <row r="56" spans="1:12">
      <c r="A56" s="92">
        <f>IF(Mois="","",Mois)</f>
        <v>39083</v>
      </c>
      <c r="B56" s="93" t="s">
        <v>247</v>
      </c>
      <c r="C56" s="165"/>
      <c r="D56" s="93" t="s">
        <v>248</v>
      </c>
      <c r="E56" s="165"/>
      <c r="F56" s="94" t="s">
        <v>249</v>
      </c>
      <c r="G56" s="95" t="s">
        <v>250</v>
      </c>
      <c r="H56" s="45"/>
      <c r="L56" s="48"/>
    </row>
    <row r="57" spans="1:12">
      <c r="A57" s="51"/>
      <c r="B57" s="96"/>
      <c r="C57" s="166"/>
      <c r="D57" s="96"/>
      <c r="E57" s="166"/>
      <c r="F57" s="51"/>
      <c r="G57" s="51"/>
      <c r="H57" s="45"/>
      <c r="K57" s="47"/>
      <c r="L57" s="48"/>
    </row>
    <row r="58" spans="1:12">
      <c r="A58" s="97" t="s">
        <v>251</v>
      </c>
      <c r="B58" s="98" t="e">
        <f>SUM(F21:F29)+F36</f>
        <v>#VALUE!</v>
      </c>
      <c r="C58" s="167"/>
      <c r="D58" s="98" t="e">
        <f>SUM(D21:D30)+D36</f>
        <v>#VALUE!</v>
      </c>
      <c r="E58" s="167"/>
      <c r="F58" s="98" t="e">
        <f>CH_URSSAF_SAL+CH_URSSAF_EMPL</f>
        <v>#VALUE!</v>
      </c>
      <c r="G58" s="99" t="s">
        <v>252</v>
      </c>
      <c r="H58" s="45"/>
      <c r="K58" s="47"/>
      <c r="L58" s="48"/>
    </row>
    <row r="59" spans="1:12">
      <c r="A59" s="91" t="s">
        <v>253</v>
      </c>
      <c r="B59" s="100" t="e">
        <f>SUM(F28:F29)</f>
        <v>#VALUE!</v>
      </c>
      <c r="C59" s="168"/>
      <c r="D59" s="101"/>
      <c r="E59" s="177"/>
      <c r="F59" s="100" t="e">
        <f>CH_CSG_SAL+D59</f>
        <v>#VALUE!</v>
      </c>
      <c r="G59" s="102"/>
      <c r="H59" s="45"/>
      <c r="K59" s="47"/>
      <c r="L59" s="48"/>
    </row>
    <row r="60" spans="1:12">
      <c r="A60" s="97" t="s">
        <v>254</v>
      </c>
      <c r="B60" s="98" t="e">
        <f>SUM(F34:F35)+F37</f>
        <v>#VALUE!</v>
      </c>
      <c r="C60" s="167"/>
      <c r="D60" s="98" t="e">
        <f>SUM(D34:D35)+D37</f>
        <v>#VALUE!</v>
      </c>
      <c r="E60" s="167"/>
      <c r="F60" s="98" t="e">
        <f>CH_ASSEDIC_SAL+CH_ASSEDIC_EMPL</f>
        <v>#VALUE!</v>
      </c>
      <c r="G60" s="99">
        <v>4374</v>
      </c>
      <c r="H60" s="45"/>
      <c r="K60" s="47"/>
      <c r="L60" s="48"/>
    </row>
    <row r="61" spans="1:12">
      <c r="A61" s="91" t="s">
        <v>255</v>
      </c>
      <c r="B61" s="243"/>
      <c r="C61" s="243"/>
      <c r="D61" s="243" t="e">
        <f>SUM(D35:D35)</f>
        <v>#VALUE!</v>
      </c>
      <c r="E61" s="243"/>
      <c r="F61" s="100" t="e">
        <f>B61+CH_AGS</f>
        <v>#VALUE!</v>
      </c>
      <c r="G61" s="102"/>
      <c r="H61" s="40"/>
      <c r="I61" s="41"/>
      <c r="J61" s="41"/>
      <c r="K61" s="103"/>
      <c r="L61" s="47"/>
    </row>
    <row r="62" spans="1:12">
      <c r="A62" s="104"/>
      <c r="B62" s="100"/>
      <c r="C62" s="168"/>
      <c r="D62" s="100"/>
      <c r="E62" s="168"/>
      <c r="F62" s="98"/>
      <c r="G62" s="102"/>
      <c r="H62" s="40"/>
      <c r="K62" s="47"/>
      <c r="L62" s="47"/>
    </row>
    <row r="63" spans="1:12">
      <c r="A63" s="97" t="s">
        <v>256</v>
      </c>
      <c r="B63" s="242" t="e">
        <f>F32+F33</f>
        <v>#VALUE!</v>
      </c>
      <c r="C63" s="242"/>
      <c r="D63" s="98" t="e">
        <f>D32+D33</f>
        <v>#VALUE!</v>
      </c>
      <c r="E63" s="167"/>
      <c r="F63" s="98" t="e">
        <f>CH_RETRAITE_SAL+CH_RETRAITE_EMPL</f>
        <v>#VALUE!</v>
      </c>
      <c r="G63" s="99" t="s">
        <v>257</v>
      </c>
      <c r="H63" s="40"/>
      <c r="K63" s="47"/>
      <c r="L63" s="47"/>
    </row>
    <row r="64" spans="1:12">
      <c r="A64" s="91" t="s">
        <v>258</v>
      </c>
      <c r="B64" s="243" t="e">
        <f>F33</f>
        <v>#VALUE!</v>
      </c>
      <c r="C64" s="243"/>
      <c r="D64" s="243" t="e">
        <f>D33</f>
        <v>#VALUE!</v>
      </c>
      <c r="E64" s="243"/>
      <c r="F64" s="100" t="e">
        <f>CH_AGFF_SAL+CH_AGFF_EMPL</f>
        <v>#VALUE!</v>
      </c>
      <c r="G64" s="102"/>
      <c r="H64" s="40"/>
      <c r="K64" s="47"/>
      <c r="L64" s="47"/>
    </row>
    <row r="65" spans="1:12">
      <c r="A65" s="97" t="s">
        <v>259</v>
      </c>
      <c r="B65" s="244" t="e">
        <f>CH_URSSAF_SAL+CH_ASSEDIC_SAL+CH_RETRAITE_SAL</f>
        <v>#VALUE!</v>
      </c>
      <c r="C65" s="244"/>
      <c r="D65" s="105" t="e">
        <f>D58+D60+D63</f>
        <v>#VALUE!</v>
      </c>
      <c r="E65" s="178"/>
      <c r="F65" s="105" t="e">
        <f>B65+D65</f>
        <v>#VALUE!</v>
      </c>
      <c r="G65" s="99" t="s">
        <v>260</v>
      </c>
      <c r="H65" s="40"/>
      <c r="K65" s="47"/>
      <c r="L65" s="47"/>
    </row>
    <row r="66" spans="1:12">
      <c r="A66" s="97"/>
      <c r="B66" s="98"/>
      <c r="C66" s="167"/>
      <c r="D66" s="98"/>
      <c r="E66" s="167"/>
      <c r="F66" s="98"/>
      <c r="G66" s="102"/>
      <c r="H66" s="40"/>
      <c r="K66" s="47"/>
      <c r="L66" s="47"/>
    </row>
    <row r="67" spans="1:12">
      <c r="A67" s="97" t="s">
        <v>261</v>
      </c>
      <c r="B67" s="245" t="s">
        <v>262</v>
      </c>
      <c r="C67" s="246"/>
      <c r="D67" s="98" t="e">
        <f>IF(AND(E+CH_EMPLJ="O"),0,tsal_mois)</f>
        <v>#NAME?</v>
      </c>
      <c r="E67" s="167"/>
      <c r="F67" s="98" t="e">
        <f>D67</f>
        <v>#NAME?</v>
      </c>
      <c r="G67" s="99">
        <v>6300</v>
      </c>
      <c r="H67" s="106"/>
      <c r="I67" s="107"/>
      <c r="K67" s="47"/>
      <c r="L67" s="47"/>
    </row>
    <row r="68" spans="1:12">
      <c r="A68" s="97"/>
      <c r="B68" s="98"/>
      <c r="C68" s="167"/>
      <c r="D68" s="98"/>
      <c r="E68" s="167"/>
      <c r="F68" s="98"/>
      <c r="G68" s="102"/>
      <c r="H68" s="106"/>
      <c r="I68" s="107"/>
      <c r="K68" s="47"/>
      <c r="L68" s="47"/>
    </row>
    <row r="69" spans="1:12">
      <c r="A69" s="97" t="s">
        <v>263</v>
      </c>
      <c r="B69" s="108"/>
      <c r="C69" s="169"/>
      <c r="D69" s="105" t="e">
        <f>D67+D65</f>
        <v>#NAME?</v>
      </c>
      <c r="E69" s="178"/>
      <c r="F69" s="105" t="e">
        <f>B69+D69</f>
        <v>#NAME?</v>
      </c>
      <c r="G69" s="109"/>
      <c r="H69" s="110"/>
      <c r="I69" s="111"/>
      <c r="K69" s="47"/>
      <c r="L69" s="47"/>
    </row>
    <row r="70" spans="1:12">
      <c r="A70" s="41"/>
      <c r="B70" s="112"/>
      <c r="C70" s="170"/>
      <c r="D70" s="112"/>
      <c r="E70" s="170"/>
      <c r="F70" s="112"/>
      <c r="G70" s="41"/>
      <c r="H70" s="111"/>
      <c r="I70" s="111"/>
      <c r="K70" s="47"/>
      <c r="L70" s="47"/>
    </row>
    <row r="71" spans="1:12">
      <c r="A71" s="113" t="s">
        <v>264</v>
      </c>
      <c r="B71" s="114" t="str">
        <f>IF(Nombre_heures="","",(Sal_brut+tot_pat)/Nombre_heures)</f>
        <v/>
      </c>
      <c r="C71" s="171" t="s">
        <v>265</v>
      </c>
      <c r="D71" s="115"/>
      <c r="E71" s="179" t="s">
        <v>266</v>
      </c>
      <c r="F71" s="116" t="str">
        <f>IF(Nombre_heures="","",Net_à_payer/Nombre_heures)</f>
        <v/>
      </c>
      <c r="H71" s="111"/>
      <c r="I71" s="111"/>
      <c r="K71" s="47"/>
      <c r="L71" s="47"/>
    </row>
    <row r="72" spans="1:12">
      <c r="A72" s="117" t="s">
        <v>267</v>
      </c>
      <c r="B72" s="118" t="e">
        <f>Sal_brut+tot_pat</f>
        <v>#VALUE!</v>
      </c>
      <c r="C72" s="171" t="s">
        <v>265</v>
      </c>
      <c r="H72" s="111"/>
      <c r="I72" s="111"/>
      <c r="K72" s="47"/>
      <c r="L72" s="47"/>
    </row>
    <row r="73" spans="1:12">
      <c r="B73" s="37" t="e">
        <f>B72*12</f>
        <v>#VALUE!</v>
      </c>
    </row>
    <row r="74" spans="1:12">
      <c r="A74" s="119"/>
      <c r="B74" s="119"/>
    </row>
    <row r="75" spans="1:12">
      <c r="A75" s="119"/>
      <c r="B75" s="119"/>
    </row>
    <row r="76" spans="1:12">
      <c r="A76" s="119"/>
      <c r="B76" s="119"/>
    </row>
    <row r="77" spans="1:12">
      <c r="A77" s="119"/>
      <c r="B77" s="119"/>
    </row>
    <row r="78" spans="1:12">
      <c r="A78" s="119"/>
      <c r="B78" s="119"/>
    </row>
    <row r="79" spans="1:12">
      <c r="A79" s="119"/>
      <c r="B79" s="119"/>
    </row>
    <row r="80" spans="1:12">
      <c r="A80" s="119"/>
      <c r="B80" s="119"/>
    </row>
    <row r="81" spans="1:2">
      <c r="A81" s="119"/>
      <c r="B81" s="119"/>
    </row>
    <row r="82" spans="1:2">
      <c r="A82" s="119"/>
      <c r="B82" s="119"/>
    </row>
    <row r="83" spans="1:2">
      <c r="A83" s="119"/>
      <c r="B83" s="119"/>
    </row>
    <row r="84" spans="1:2">
      <c r="A84" s="119"/>
      <c r="B84" s="119"/>
    </row>
    <row r="85" spans="1:2">
      <c r="A85" s="119"/>
      <c r="B85" s="119"/>
    </row>
    <row r="86" spans="1:2">
      <c r="A86" s="119"/>
      <c r="B86" s="119"/>
    </row>
    <row r="87" spans="1:2">
      <c r="A87" s="119"/>
      <c r="B87" s="119"/>
    </row>
    <row r="88" spans="1:2">
      <c r="A88" s="119"/>
      <c r="B88" s="119"/>
    </row>
    <row r="89" spans="1:2">
      <c r="A89" s="119"/>
      <c r="B89" s="119"/>
    </row>
    <row r="90" spans="1:2">
      <c r="A90" s="119"/>
      <c r="B90" s="119"/>
    </row>
    <row r="91" spans="1:2">
      <c r="A91" s="119"/>
      <c r="B91" s="119"/>
    </row>
    <row r="92" spans="1:2">
      <c r="A92" s="119"/>
      <c r="B92" s="119"/>
    </row>
    <row r="93" spans="1:2">
      <c r="A93" s="119"/>
      <c r="B93" s="119"/>
    </row>
    <row r="94" spans="1:2">
      <c r="A94" s="119"/>
      <c r="B94" s="119"/>
    </row>
    <row r="95" spans="1:2">
      <c r="A95" s="119"/>
      <c r="B95" s="119"/>
    </row>
    <row r="96" spans="1:2">
      <c r="A96" s="119"/>
      <c r="B96" s="119"/>
    </row>
    <row r="97" spans="1:2">
      <c r="A97" s="119"/>
      <c r="B97" s="119"/>
    </row>
    <row r="98" spans="1:2">
      <c r="A98" s="119"/>
      <c r="B98" s="119"/>
    </row>
    <row r="99" spans="1:2">
      <c r="A99" s="119"/>
      <c r="B99" s="119"/>
    </row>
    <row r="100" spans="1:2">
      <c r="A100" s="119"/>
      <c r="B100" s="119"/>
    </row>
    <row r="101" spans="1:2">
      <c r="A101" s="119"/>
      <c r="B101" s="119"/>
    </row>
    <row r="102" spans="1:2">
      <c r="A102" s="119"/>
      <c r="B102" s="119"/>
    </row>
    <row r="103" spans="1:2">
      <c r="A103" s="119"/>
      <c r="B103" s="119"/>
    </row>
    <row r="104" spans="1:2">
      <c r="A104" s="119"/>
      <c r="B104" s="119"/>
    </row>
    <row r="105" spans="1:2">
      <c r="A105" s="119"/>
      <c r="B105" s="119"/>
    </row>
    <row r="106" spans="1:2">
      <c r="A106" s="119"/>
      <c r="B106" s="119"/>
    </row>
    <row r="107" spans="1:2">
      <c r="A107" s="119"/>
      <c r="B107" s="119"/>
    </row>
    <row r="108" spans="1:2">
      <c r="A108" s="119"/>
      <c r="B108" s="119"/>
    </row>
    <row r="109" spans="1:2">
      <c r="A109" s="119"/>
      <c r="B109" s="119"/>
    </row>
    <row r="110" spans="1:2">
      <c r="A110" s="119"/>
      <c r="B110" s="119"/>
    </row>
    <row r="111" spans="1:2">
      <c r="A111" s="119"/>
      <c r="B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  <row r="115" spans="1:2">
      <c r="A115" s="119"/>
      <c r="B115" s="119"/>
    </row>
    <row r="116" spans="1:2">
      <c r="A116" s="119"/>
      <c r="B116" s="119"/>
    </row>
    <row r="117" spans="1:2">
      <c r="A117" s="119"/>
      <c r="B117" s="119"/>
    </row>
    <row r="118" spans="1:2">
      <c r="A118" s="119"/>
      <c r="B118" s="119"/>
    </row>
    <row r="119" spans="1:2">
      <c r="A119" s="119"/>
      <c r="B119" s="119"/>
    </row>
    <row r="120" spans="1:2">
      <c r="A120" s="119"/>
      <c r="B120" s="119"/>
    </row>
    <row r="121" spans="1:2">
      <c r="A121" s="119"/>
      <c r="B121" s="119"/>
    </row>
    <row r="122" spans="1:2">
      <c r="A122" s="119"/>
      <c r="B122" s="119"/>
    </row>
    <row r="123" spans="1:2">
      <c r="A123" s="119"/>
      <c r="B123" s="119"/>
    </row>
    <row r="124" spans="1:2">
      <c r="A124" s="119"/>
      <c r="B124" s="119"/>
    </row>
    <row r="125" spans="1:2">
      <c r="A125" s="119"/>
      <c r="B125" s="119"/>
    </row>
    <row r="126" spans="1:2">
      <c r="A126" s="119"/>
      <c r="B126" s="119"/>
    </row>
    <row r="127" spans="1:2">
      <c r="A127" s="119"/>
      <c r="B127" s="119"/>
    </row>
    <row r="128" spans="1:2">
      <c r="A128" s="119"/>
      <c r="B128" s="119"/>
    </row>
    <row r="129" spans="1:2">
      <c r="A129" s="119"/>
      <c r="B129" s="119"/>
    </row>
    <row r="130" spans="1:2">
      <c r="A130" s="119"/>
      <c r="B130" s="119"/>
    </row>
    <row r="131" spans="1:2">
      <c r="A131" s="119"/>
      <c r="B131" s="119"/>
    </row>
    <row r="132" spans="1:2">
      <c r="A132" s="119"/>
      <c r="B132" s="119"/>
    </row>
    <row r="133" spans="1:2">
      <c r="A133" s="119"/>
      <c r="B133" s="119"/>
    </row>
    <row r="134" spans="1:2">
      <c r="A134" s="119"/>
      <c r="B134" s="119"/>
    </row>
    <row r="135" spans="1:2">
      <c r="A135" s="119"/>
      <c r="B135" s="119"/>
    </row>
    <row r="136" spans="1:2">
      <c r="A136" s="119"/>
      <c r="B136" s="119"/>
    </row>
    <row r="137" spans="1:2">
      <c r="A137" s="119"/>
      <c r="B137" s="119"/>
    </row>
    <row r="138" spans="1:2">
      <c r="A138" s="119"/>
      <c r="B138" s="119"/>
    </row>
    <row r="139" spans="1:2">
      <c r="A139" s="119"/>
      <c r="B139" s="119"/>
    </row>
    <row r="140" spans="1:2">
      <c r="A140" s="119"/>
      <c r="B140" s="119"/>
    </row>
    <row r="141" spans="1:2">
      <c r="A141" s="119"/>
      <c r="B141" s="119"/>
    </row>
    <row r="142" spans="1:2">
      <c r="A142" s="119"/>
      <c r="B142" s="119"/>
    </row>
    <row r="143" spans="1:2">
      <c r="A143" s="119"/>
      <c r="B143" s="119"/>
    </row>
    <row r="144" spans="1:2">
      <c r="A144" s="119"/>
      <c r="B144" s="119"/>
    </row>
    <row r="145" spans="1:2">
      <c r="A145" s="119"/>
      <c r="B145" s="119"/>
    </row>
    <row r="146" spans="1:2">
      <c r="A146" s="119"/>
      <c r="B146" s="119"/>
    </row>
    <row r="147" spans="1:2">
      <c r="A147" s="119"/>
      <c r="B147" s="119"/>
    </row>
    <row r="148" spans="1:2">
      <c r="A148" s="119"/>
      <c r="B148" s="119"/>
    </row>
    <row r="149" spans="1:2">
      <c r="A149" s="119"/>
      <c r="B149" s="119"/>
    </row>
    <row r="150" spans="1:2">
      <c r="A150" s="119"/>
      <c r="B150" s="119"/>
    </row>
    <row r="151" spans="1:2">
      <c r="A151" s="119"/>
      <c r="B151" s="119"/>
    </row>
    <row r="152" spans="1:2">
      <c r="A152" s="119"/>
      <c r="B152" s="119"/>
    </row>
    <row r="153" spans="1:2">
      <c r="A153" s="119"/>
      <c r="B153" s="119"/>
    </row>
    <row r="154" spans="1:2">
      <c r="A154" s="119"/>
      <c r="B154" s="119"/>
    </row>
    <row r="155" spans="1:2">
      <c r="A155" s="119"/>
      <c r="B155" s="119"/>
    </row>
    <row r="156" spans="1:2">
      <c r="A156" s="119"/>
      <c r="B156" s="119"/>
    </row>
    <row r="157" spans="1:2">
      <c r="A157" s="119"/>
      <c r="B157" s="119"/>
    </row>
    <row r="158" spans="1:2">
      <c r="A158" s="119"/>
      <c r="B158" s="119"/>
    </row>
    <row r="159" spans="1:2">
      <c r="A159" s="119"/>
      <c r="B159" s="119"/>
    </row>
    <row r="160" spans="1:2">
      <c r="A160" s="119"/>
      <c r="B160" s="119"/>
    </row>
    <row r="161" spans="1:2">
      <c r="A161" s="119"/>
      <c r="B161" s="119"/>
    </row>
    <row r="162" spans="1:2">
      <c r="A162" s="119"/>
      <c r="B162" s="119"/>
    </row>
    <row r="163" spans="1:2">
      <c r="A163" s="119"/>
      <c r="B163" s="119"/>
    </row>
    <row r="164" spans="1:2">
      <c r="A164" s="119"/>
      <c r="B164" s="119"/>
    </row>
    <row r="165" spans="1:2">
      <c r="A165" s="119"/>
      <c r="B165" s="119"/>
    </row>
    <row r="166" spans="1:2">
      <c r="A166" s="119"/>
      <c r="B166" s="119"/>
    </row>
    <row r="167" spans="1:2">
      <c r="A167" s="119"/>
      <c r="B167" s="119"/>
    </row>
    <row r="168" spans="1:2">
      <c r="A168" s="119"/>
      <c r="B168" s="119"/>
    </row>
    <row r="169" spans="1:2">
      <c r="A169" s="119"/>
      <c r="B169" s="119"/>
    </row>
    <row r="170" spans="1:2">
      <c r="A170" s="119"/>
      <c r="B170" s="119"/>
    </row>
    <row r="171" spans="1:2">
      <c r="A171" s="119"/>
      <c r="B171" s="119"/>
    </row>
    <row r="172" spans="1:2">
      <c r="A172" s="119"/>
      <c r="B172" s="119"/>
    </row>
    <row r="173" spans="1:2">
      <c r="A173" s="119"/>
      <c r="B173" s="119"/>
    </row>
    <row r="174" spans="1:2">
      <c r="A174" s="119"/>
      <c r="B174" s="119"/>
    </row>
    <row r="175" spans="1:2">
      <c r="A175" s="119"/>
      <c r="B175" s="119"/>
    </row>
    <row r="176" spans="1:2">
      <c r="A176" s="119"/>
      <c r="B176" s="119"/>
    </row>
    <row r="177" spans="1:2">
      <c r="A177" s="119"/>
      <c r="B177" s="119"/>
    </row>
    <row r="178" spans="1:2">
      <c r="A178" s="119"/>
      <c r="B178" s="119"/>
    </row>
    <row r="179" spans="1:2">
      <c r="A179" s="119"/>
      <c r="B179" s="119"/>
    </row>
    <row r="180" spans="1:2">
      <c r="A180" s="119"/>
      <c r="B180" s="119"/>
    </row>
    <row r="181" spans="1:2">
      <c r="A181" s="119"/>
      <c r="B181" s="119"/>
    </row>
    <row r="182" spans="1:2">
      <c r="A182" s="119"/>
      <c r="B182" s="119"/>
    </row>
  </sheetData>
  <mergeCells count="18">
    <mergeCell ref="B61:C61"/>
    <mergeCell ref="D61:E61"/>
    <mergeCell ref="E8:F8"/>
    <mergeCell ref="H8:H13"/>
    <mergeCell ref="B9:G9"/>
    <mergeCell ref="B10:D10"/>
    <mergeCell ref="C14:D14"/>
    <mergeCell ref="D15:E15"/>
    <mergeCell ref="A17:C17"/>
    <mergeCell ref="E51:F51"/>
    <mergeCell ref="B52:C52"/>
    <mergeCell ref="E52:F52"/>
    <mergeCell ref="E53:G53"/>
    <mergeCell ref="B63:C63"/>
    <mergeCell ref="B64:C64"/>
    <mergeCell ref="D64:E64"/>
    <mergeCell ref="B65:C65"/>
    <mergeCell ref="B67:C6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D2:F12"/>
  <sheetViews>
    <sheetView workbookViewId="0">
      <selection activeCell="E19" sqref="E19"/>
    </sheetView>
  </sheetViews>
  <sheetFormatPr baseColWidth="10" defaultRowHeight="15" x14ac:dyDescent="0"/>
  <cols>
    <col min="6" max="6" width="12.1640625" bestFit="1" customWidth="1"/>
  </cols>
  <sheetData>
    <row r="2" spans="4:6">
      <c r="E2" t="s">
        <v>283</v>
      </c>
      <c r="F2" t="s">
        <v>284</v>
      </c>
    </row>
    <row r="3" spans="4:6">
      <c r="D3" t="s">
        <v>271</v>
      </c>
    </row>
    <row r="4" spans="4:6">
      <c r="D4" t="s">
        <v>282</v>
      </c>
      <c r="E4">
        <v>9.43</v>
      </c>
      <c r="F4" s="120">
        <f>E4*151.667</f>
        <v>1430.2198100000001</v>
      </c>
    </row>
    <row r="5" spans="4:6">
      <c r="D5" t="s">
        <v>272</v>
      </c>
      <c r="E5">
        <v>9.41</v>
      </c>
      <c r="F5" s="120">
        <f t="shared" ref="F5:F12" si="0">E5*151.667</f>
        <v>1427.1864700000001</v>
      </c>
    </row>
    <row r="6" spans="4:6">
      <c r="D6" t="s">
        <v>273</v>
      </c>
      <c r="E6">
        <v>9.67</v>
      </c>
      <c r="F6" s="120">
        <f t="shared" si="0"/>
        <v>1466.6198899999999</v>
      </c>
    </row>
    <row r="7" spans="4:6">
      <c r="D7" t="s">
        <v>269</v>
      </c>
      <c r="E7">
        <v>10.51</v>
      </c>
      <c r="F7" s="120">
        <f t="shared" si="0"/>
        <v>1594.02017</v>
      </c>
    </row>
    <row r="8" spans="4:6">
      <c r="D8" t="s">
        <v>274</v>
      </c>
      <c r="E8">
        <v>11.15</v>
      </c>
      <c r="F8" s="120">
        <f t="shared" si="0"/>
        <v>1691.0870500000001</v>
      </c>
    </row>
    <row r="9" spans="4:6">
      <c r="D9" t="s">
        <v>275</v>
      </c>
      <c r="E9">
        <v>12.49</v>
      </c>
      <c r="F9" s="120">
        <f t="shared" si="0"/>
        <v>1894.3208300000001</v>
      </c>
    </row>
    <row r="10" spans="4:6">
      <c r="D10" t="s">
        <v>276</v>
      </c>
      <c r="E10">
        <v>15.58</v>
      </c>
      <c r="F10" s="120">
        <f t="shared" si="0"/>
        <v>2362.9718600000001</v>
      </c>
    </row>
    <row r="11" spans="4:6">
      <c r="D11" t="s">
        <v>277</v>
      </c>
      <c r="E11">
        <v>18.53</v>
      </c>
      <c r="F11" s="120">
        <f t="shared" si="0"/>
        <v>2810.3895100000004</v>
      </c>
    </row>
    <row r="12" spans="4:6">
      <c r="D12" t="s">
        <v>278</v>
      </c>
      <c r="E12">
        <v>21.5</v>
      </c>
      <c r="F12" s="120">
        <f t="shared" si="0"/>
        <v>3260.8405000000002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C2:H147"/>
  <sheetViews>
    <sheetView topLeftCell="A101" workbookViewId="0">
      <selection activeCell="D141" sqref="D141"/>
    </sheetView>
  </sheetViews>
  <sheetFormatPr baseColWidth="10" defaultRowHeight="15" x14ac:dyDescent="0"/>
  <cols>
    <col min="3" max="3" width="31.33203125" bestFit="1" customWidth="1"/>
    <col min="4" max="4" width="12.1640625" bestFit="1" customWidth="1"/>
  </cols>
  <sheetData>
    <row r="2" spans="3:8">
      <c r="H2" s="120" t="str">
        <f>'Dossier candidature'!E78</f>
        <v/>
      </c>
    </row>
    <row r="3" spans="3:8">
      <c r="H3" s="120" t="e">
        <f>H2+0.01</f>
        <v>#VALUE!</v>
      </c>
    </row>
    <row r="4" spans="3:8">
      <c r="H4" s="120" t="e">
        <f>H3+0.01</f>
        <v>#VALUE!</v>
      </c>
    </row>
    <row r="5" spans="3:8">
      <c r="H5" s="120" t="e">
        <f>H4+0.01</f>
        <v>#VALUE!</v>
      </c>
    </row>
    <row r="6" spans="3:8">
      <c r="C6" t="s">
        <v>279</v>
      </c>
      <c r="D6" t="str">
        <f>IF('Dossier candidature'!E81="Montant ? =&gt;",('Dossier candidature'!F81),('Dossier candidature'!E81))</f>
        <v/>
      </c>
      <c r="H6" s="120" t="e">
        <f t="shared" ref="H6:H58" si="0">H5+0.01</f>
        <v>#VALUE!</v>
      </c>
    </row>
    <row r="7" spans="3:8">
      <c r="H7" s="120" t="e">
        <f t="shared" si="0"/>
        <v>#VALUE!</v>
      </c>
    </row>
    <row r="8" spans="3:8">
      <c r="H8" s="120" t="e">
        <f t="shared" si="0"/>
        <v>#VALUE!</v>
      </c>
    </row>
    <row r="9" spans="3:8">
      <c r="H9" s="120" t="e">
        <f t="shared" si="0"/>
        <v>#VALUE!</v>
      </c>
    </row>
    <row r="10" spans="3:8">
      <c r="H10" s="120" t="e">
        <f t="shared" si="0"/>
        <v>#VALUE!</v>
      </c>
    </row>
    <row r="11" spans="3:8">
      <c r="H11" s="120" t="e">
        <f t="shared" si="0"/>
        <v>#VALUE!</v>
      </c>
    </row>
    <row r="12" spans="3:8">
      <c r="H12" s="120" t="e">
        <f t="shared" si="0"/>
        <v>#VALUE!</v>
      </c>
    </row>
    <row r="13" spans="3:8">
      <c r="H13" s="120" t="e">
        <f t="shared" si="0"/>
        <v>#VALUE!</v>
      </c>
    </row>
    <row r="14" spans="3:8">
      <c r="H14" s="120" t="e">
        <f t="shared" si="0"/>
        <v>#VALUE!</v>
      </c>
    </row>
    <row r="15" spans="3:8">
      <c r="H15" s="120" t="e">
        <f t="shared" si="0"/>
        <v>#VALUE!</v>
      </c>
    </row>
    <row r="16" spans="3:8">
      <c r="H16" s="120" t="e">
        <f t="shared" si="0"/>
        <v>#VALUE!</v>
      </c>
    </row>
    <row r="17" spans="8:8">
      <c r="H17" s="120" t="e">
        <f t="shared" si="0"/>
        <v>#VALUE!</v>
      </c>
    </row>
    <row r="18" spans="8:8">
      <c r="H18" s="120" t="e">
        <f t="shared" si="0"/>
        <v>#VALUE!</v>
      </c>
    </row>
    <row r="19" spans="8:8">
      <c r="H19" s="120" t="e">
        <f t="shared" si="0"/>
        <v>#VALUE!</v>
      </c>
    </row>
    <row r="20" spans="8:8">
      <c r="H20" s="120" t="e">
        <f t="shared" si="0"/>
        <v>#VALUE!</v>
      </c>
    </row>
    <row r="21" spans="8:8">
      <c r="H21" s="120" t="e">
        <f t="shared" si="0"/>
        <v>#VALUE!</v>
      </c>
    </row>
    <row r="22" spans="8:8">
      <c r="H22" s="120" t="e">
        <f t="shared" si="0"/>
        <v>#VALUE!</v>
      </c>
    </row>
    <row r="23" spans="8:8">
      <c r="H23" s="120" t="e">
        <f t="shared" si="0"/>
        <v>#VALUE!</v>
      </c>
    </row>
    <row r="24" spans="8:8">
      <c r="H24" s="120" t="e">
        <f t="shared" si="0"/>
        <v>#VALUE!</v>
      </c>
    </row>
    <row r="25" spans="8:8">
      <c r="H25" s="120" t="e">
        <f t="shared" si="0"/>
        <v>#VALUE!</v>
      </c>
    </row>
    <row r="26" spans="8:8">
      <c r="H26" s="120" t="e">
        <f t="shared" si="0"/>
        <v>#VALUE!</v>
      </c>
    </row>
    <row r="27" spans="8:8">
      <c r="H27" s="120" t="e">
        <f t="shared" si="0"/>
        <v>#VALUE!</v>
      </c>
    </row>
    <row r="28" spans="8:8">
      <c r="H28" s="120" t="e">
        <f t="shared" si="0"/>
        <v>#VALUE!</v>
      </c>
    </row>
    <row r="29" spans="8:8">
      <c r="H29" s="120" t="e">
        <f t="shared" si="0"/>
        <v>#VALUE!</v>
      </c>
    </row>
    <row r="30" spans="8:8">
      <c r="H30" s="120" t="e">
        <f t="shared" si="0"/>
        <v>#VALUE!</v>
      </c>
    </row>
    <row r="31" spans="8:8">
      <c r="H31" s="120" t="e">
        <f t="shared" si="0"/>
        <v>#VALUE!</v>
      </c>
    </row>
    <row r="32" spans="8:8">
      <c r="H32" s="120" t="e">
        <f t="shared" si="0"/>
        <v>#VALUE!</v>
      </c>
    </row>
    <row r="33" spans="8:8">
      <c r="H33" s="120" t="e">
        <f t="shared" si="0"/>
        <v>#VALUE!</v>
      </c>
    </row>
    <row r="34" spans="8:8">
      <c r="H34" s="120" t="e">
        <f t="shared" si="0"/>
        <v>#VALUE!</v>
      </c>
    </row>
    <row r="35" spans="8:8">
      <c r="H35" s="120" t="e">
        <f t="shared" si="0"/>
        <v>#VALUE!</v>
      </c>
    </row>
    <row r="36" spans="8:8">
      <c r="H36" s="120" t="e">
        <f t="shared" si="0"/>
        <v>#VALUE!</v>
      </c>
    </row>
    <row r="37" spans="8:8">
      <c r="H37" s="120" t="e">
        <f t="shared" si="0"/>
        <v>#VALUE!</v>
      </c>
    </row>
    <row r="38" spans="8:8">
      <c r="H38" s="120" t="e">
        <f t="shared" si="0"/>
        <v>#VALUE!</v>
      </c>
    </row>
    <row r="39" spans="8:8">
      <c r="H39" s="120" t="e">
        <f t="shared" si="0"/>
        <v>#VALUE!</v>
      </c>
    </row>
    <row r="40" spans="8:8">
      <c r="H40" s="120" t="e">
        <f t="shared" si="0"/>
        <v>#VALUE!</v>
      </c>
    </row>
    <row r="41" spans="8:8">
      <c r="H41" s="120" t="e">
        <f t="shared" si="0"/>
        <v>#VALUE!</v>
      </c>
    </row>
    <row r="42" spans="8:8">
      <c r="H42" s="120" t="e">
        <f t="shared" si="0"/>
        <v>#VALUE!</v>
      </c>
    </row>
    <row r="43" spans="8:8">
      <c r="H43" s="120" t="e">
        <f t="shared" si="0"/>
        <v>#VALUE!</v>
      </c>
    </row>
    <row r="44" spans="8:8">
      <c r="H44" s="120" t="e">
        <f t="shared" si="0"/>
        <v>#VALUE!</v>
      </c>
    </row>
    <row r="45" spans="8:8">
      <c r="H45" s="120" t="e">
        <f t="shared" si="0"/>
        <v>#VALUE!</v>
      </c>
    </row>
    <row r="46" spans="8:8">
      <c r="H46" s="120" t="e">
        <f t="shared" si="0"/>
        <v>#VALUE!</v>
      </c>
    </row>
    <row r="47" spans="8:8">
      <c r="H47" s="120" t="e">
        <f t="shared" si="0"/>
        <v>#VALUE!</v>
      </c>
    </row>
    <row r="48" spans="8:8">
      <c r="H48" s="120" t="e">
        <f t="shared" si="0"/>
        <v>#VALUE!</v>
      </c>
    </row>
    <row r="49" spans="8:8">
      <c r="H49" s="120" t="e">
        <f t="shared" si="0"/>
        <v>#VALUE!</v>
      </c>
    </row>
    <row r="50" spans="8:8">
      <c r="H50" s="120" t="e">
        <f t="shared" si="0"/>
        <v>#VALUE!</v>
      </c>
    </row>
    <row r="51" spans="8:8">
      <c r="H51" s="120" t="e">
        <f t="shared" si="0"/>
        <v>#VALUE!</v>
      </c>
    </row>
    <row r="52" spans="8:8">
      <c r="H52" s="120" t="e">
        <f t="shared" si="0"/>
        <v>#VALUE!</v>
      </c>
    </row>
    <row r="53" spans="8:8">
      <c r="H53" s="120" t="e">
        <f t="shared" si="0"/>
        <v>#VALUE!</v>
      </c>
    </row>
    <row r="54" spans="8:8">
      <c r="H54" s="120" t="e">
        <f t="shared" si="0"/>
        <v>#VALUE!</v>
      </c>
    </row>
    <row r="55" spans="8:8">
      <c r="H55" s="120" t="e">
        <f t="shared" si="0"/>
        <v>#VALUE!</v>
      </c>
    </row>
    <row r="56" spans="8:8">
      <c r="H56" s="120" t="e">
        <f t="shared" si="0"/>
        <v>#VALUE!</v>
      </c>
    </row>
    <row r="57" spans="8:8">
      <c r="H57" s="120" t="e">
        <f t="shared" si="0"/>
        <v>#VALUE!</v>
      </c>
    </row>
    <row r="58" spans="8:8">
      <c r="H58" s="120" t="e">
        <f t="shared" si="0"/>
        <v>#VALUE!</v>
      </c>
    </row>
    <row r="59" spans="8:8">
      <c r="H59" s="120" t="e">
        <f>H58+0.01</f>
        <v>#VALUE!</v>
      </c>
    </row>
    <row r="60" spans="8:8">
      <c r="H60" s="120" t="e">
        <f>H59+0.01</f>
        <v>#VALUE!</v>
      </c>
    </row>
    <row r="61" spans="8:8">
      <c r="H61" s="120" t="e">
        <f>H60+0.01</f>
        <v>#VALUE!</v>
      </c>
    </row>
    <row r="62" spans="8:8">
      <c r="H62" s="120" t="e">
        <f t="shared" ref="H62:H89" si="1">H61+0.01</f>
        <v>#VALUE!</v>
      </c>
    </row>
    <row r="63" spans="8:8">
      <c r="H63" s="120" t="e">
        <f t="shared" si="1"/>
        <v>#VALUE!</v>
      </c>
    </row>
    <row r="64" spans="8:8">
      <c r="H64" s="120" t="e">
        <f t="shared" si="1"/>
        <v>#VALUE!</v>
      </c>
    </row>
    <row r="65" spans="8:8">
      <c r="H65" s="120" t="e">
        <f t="shared" si="1"/>
        <v>#VALUE!</v>
      </c>
    </row>
    <row r="66" spans="8:8">
      <c r="H66" s="120" t="e">
        <f t="shared" si="1"/>
        <v>#VALUE!</v>
      </c>
    </row>
    <row r="67" spans="8:8">
      <c r="H67" s="120" t="e">
        <f t="shared" si="1"/>
        <v>#VALUE!</v>
      </c>
    </row>
    <row r="68" spans="8:8">
      <c r="H68" s="120" t="e">
        <f t="shared" si="1"/>
        <v>#VALUE!</v>
      </c>
    </row>
    <row r="69" spans="8:8">
      <c r="H69" s="120" t="e">
        <f t="shared" si="1"/>
        <v>#VALUE!</v>
      </c>
    </row>
    <row r="70" spans="8:8">
      <c r="H70" s="120" t="e">
        <f t="shared" si="1"/>
        <v>#VALUE!</v>
      </c>
    </row>
    <row r="71" spans="8:8">
      <c r="H71" s="120" t="e">
        <f t="shared" si="1"/>
        <v>#VALUE!</v>
      </c>
    </row>
    <row r="72" spans="8:8">
      <c r="H72" s="120" t="e">
        <f t="shared" si="1"/>
        <v>#VALUE!</v>
      </c>
    </row>
    <row r="73" spans="8:8">
      <c r="H73" s="120" t="e">
        <f t="shared" si="1"/>
        <v>#VALUE!</v>
      </c>
    </row>
    <row r="74" spans="8:8">
      <c r="H74" s="120" t="e">
        <f t="shared" si="1"/>
        <v>#VALUE!</v>
      </c>
    </row>
    <row r="75" spans="8:8">
      <c r="H75" s="120" t="e">
        <f t="shared" si="1"/>
        <v>#VALUE!</v>
      </c>
    </row>
    <row r="76" spans="8:8">
      <c r="H76" s="120" t="e">
        <f t="shared" si="1"/>
        <v>#VALUE!</v>
      </c>
    </row>
    <row r="77" spans="8:8">
      <c r="H77" s="120" t="e">
        <f t="shared" si="1"/>
        <v>#VALUE!</v>
      </c>
    </row>
    <row r="78" spans="8:8">
      <c r="H78" s="120" t="e">
        <f t="shared" si="1"/>
        <v>#VALUE!</v>
      </c>
    </row>
    <row r="79" spans="8:8">
      <c r="H79" s="120" t="e">
        <f t="shared" si="1"/>
        <v>#VALUE!</v>
      </c>
    </row>
    <row r="80" spans="8:8">
      <c r="H80" s="120" t="e">
        <f t="shared" si="1"/>
        <v>#VALUE!</v>
      </c>
    </row>
    <row r="81" spans="8:8">
      <c r="H81" s="120" t="e">
        <f t="shared" si="1"/>
        <v>#VALUE!</v>
      </c>
    </row>
    <row r="82" spans="8:8">
      <c r="H82" s="120" t="e">
        <f t="shared" si="1"/>
        <v>#VALUE!</v>
      </c>
    </row>
    <row r="83" spans="8:8">
      <c r="H83" s="120" t="e">
        <f t="shared" si="1"/>
        <v>#VALUE!</v>
      </c>
    </row>
    <row r="84" spans="8:8">
      <c r="H84" s="120" t="e">
        <f t="shared" si="1"/>
        <v>#VALUE!</v>
      </c>
    </row>
    <row r="85" spans="8:8">
      <c r="H85" s="120" t="e">
        <f t="shared" si="1"/>
        <v>#VALUE!</v>
      </c>
    </row>
    <row r="86" spans="8:8">
      <c r="H86" s="120" t="e">
        <f t="shared" si="1"/>
        <v>#VALUE!</v>
      </c>
    </row>
    <row r="87" spans="8:8">
      <c r="H87" s="120" t="e">
        <f t="shared" si="1"/>
        <v>#VALUE!</v>
      </c>
    </row>
    <row r="88" spans="8:8">
      <c r="H88" s="120" t="e">
        <f t="shared" si="1"/>
        <v>#VALUE!</v>
      </c>
    </row>
    <row r="89" spans="8:8">
      <c r="H89" s="120" t="e">
        <f t="shared" si="1"/>
        <v>#VALUE!</v>
      </c>
    </row>
    <row r="90" spans="8:8">
      <c r="H90" s="120" t="e">
        <f>H89+0.01</f>
        <v>#VALUE!</v>
      </c>
    </row>
    <row r="91" spans="8:8">
      <c r="H91" s="120" t="e">
        <f>H90+0.01</f>
        <v>#VALUE!</v>
      </c>
    </row>
    <row r="92" spans="8:8">
      <c r="H92" s="120" t="e">
        <f>H91+0.01</f>
        <v>#VALUE!</v>
      </c>
    </row>
    <row r="93" spans="8:8">
      <c r="H93" s="120" t="e">
        <f t="shared" ref="H93:H110" si="2">H92+0.01</f>
        <v>#VALUE!</v>
      </c>
    </row>
    <row r="94" spans="8:8">
      <c r="H94" s="120" t="e">
        <f t="shared" si="2"/>
        <v>#VALUE!</v>
      </c>
    </row>
    <row r="95" spans="8:8">
      <c r="H95" s="120" t="e">
        <f t="shared" si="2"/>
        <v>#VALUE!</v>
      </c>
    </row>
    <row r="96" spans="8:8">
      <c r="H96" s="120" t="e">
        <f t="shared" si="2"/>
        <v>#VALUE!</v>
      </c>
    </row>
    <row r="97" spans="8:8">
      <c r="H97" s="120" t="e">
        <f t="shared" si="2"/>
        <v>#VALUE!</v>
      </c>
    </row>
    <row r="98" spans="8:8">
      <c r="H98" s="120" t="e">
        <f t="shared" si="2"/>
        <v>#VALUE!</v>
      </c>
    </row>
    <row r="99" spans="8:8">
      <c r="H99" s="120" t="e">
        <f t="shared" si="2"/>
        <v>#VALUE!</v>
      </c>
    </row>
    <row r="100" spans="8:8">
      <c r="H100" s="120" t="e">
        <f t="shared" si="2"/>
        <v>#VALUE!</v>
      </c>
    </row>
    <row r="101" spans="8:8">
      <c r="H101" s="120" t="e">
        <f t="shared" si="2"/>
        <v>#VALUE!</v>
      </c>
    </row>
    <row r="102" spans="8:8">
      <c r="H102" s="120" t="e">
        <f t="shared" si="2"/>
        <v>#VALUE!</v>
      </c>
    </row>
    <row r="103" spans="8:8">
      <c r="H103" s="120" t="e">
        <f t="shared" si="2"/>
        <v>#VALUE!</v>
      </c>
    </row>
    <row r="104" spans="8:8">
      <c r="H104" s="120" t="e">
        <f t="shared" si="2"/>
        <v>#VALUE!</v>
      </c>
    </row>
    <row r="105" spans="8:8">
      <c r="H105" s="120" t="e">
        <f t="shared" si="2"/>
        <v>#VALUE!</v>
      </c>
    </row>
    <row r="106" spans="8:8">
      <c r="H106" s="120" t="e">
        <f t="shared" si="2"/>
        <v>#VALUE!</v>
      </c>
    </row>
    <row r="107" spans="8:8">
      <c r="H107" s="120" t="e">
        <f t="shared" si="2"/>
        <v>#VALUE!</v>
      </c>
    </row>
    <row r="108" spans="8:8">
      <c r="H108" s="120" t="e">
        <f t="shared" si="2"/>
        <v>#VALUE!</v>
      </c>
    </row>
    <row r="109" spans="8:8">
      <c r="H109" s="120" t="e">
        <f t="shared" si="2"/>
        <v>#VALUE!</v>
      </c>
    </row>
    <row r="110" spans="8:8">
      <c r="H110" s="120" t="e">
        <f t="shared" si="2"/>
        <v>#VALUE!</v>
      </c>
    </row>
    <row r="111" spans="8:8">
      <c r="H111" s="120" t="e">
        <f>H110+0.01</f>
        <v>#VALUE!</v>
      </c>
    </row>
    <row r="112" spans="8:8">
      <c r="H112" s="120" t="e">
        <f>H111+0.01</f>
        <v>#VALUE!</v>
      </c>
    </row>
    <row r="113" spans="8:8">
      <c r="H113" s="120" t="e">
        <f>H112+0.01</f>
        <v>#VALUE!</v>
      </c>
    </row>
    <row r="114" spans="8:8">
      <c r="H114" s="120" t="e">
        <f t="shared" ref="H114:H139" si="3">H113+0.01</f>
        <v>#VALUE!</v>
      </c>
    </row>
    <row r="115" spans="8:8">
      <c r="H115" s="120" t="e">
        <f t="shared" si="3"/>
        <v>#VALUE!</v>
      </c>
    </row>
    <row r="116" spans="8:8">
      <c r="H116" s="120" t="e">
        <f t="shared" si="3"/>
        <v>#VALUE!</v>
      </c>
    </row>
    <row r="117" spans="8:8">
      <c r="H117" s="120" t="e">
        <f t="shared" si="3"/>
        <v>#VALUE!</v>
      </c>
    </row>
    <row r="118" spans="8:8">
      <c r="H118" s="120" t="e">
        <f t="shared" si="3"/>
        <v>#VALUE!</v>
      </c>
    </row>
    <row r="119" spans="8:8">
      <c r="H119" s="120" t="e">
        <f t="shared" si="3"/>
        <v>#VALUE!</v>
      </c>
    </row>
    <row r="120" spans="8:8">
      <c r="H120" s="120" t="e">
        <f t="shared" si="3"/>
        <v>#VALUE!</v>
      </c>
    </row>
    <row r="121" spans="8:8">
      <c r="H121" s="120" t="e">
        <f t="shared" si="3"/>
        <v>#VALUE!</v>
      </c>
    </row>
    <row r="122" spans="8:8">
      <c r="H122" s="120" t="e">
        <f t="shared" si="3"/>
        <v>#VALUE!</v>
      </c>
    </row>
    <row r="123" spans="8:8">
      <c r="H123" s="120" t="e">
        <f t="shared" si="3"/>
        <v>#VALUE!</v>
      </c>
    </row>
    <row r="124" spans="8:8">
      <c r="H124" s="120" t="e">
        <f t="shared" si="3"/>
        <v>#VALUE!</v>
      </c>
    </row>
    <row r="125" spans="8:8">
      <c r="H125" s="120" t="e">
        <f t="shared" si="3"/>
        <v>#VALUE!</v>
      </c>
    </row>
    <row r="126" spans="8:8">
      <c r="H126" s="120" t="e">
        <f t="shared" si="3"/>
        <v>#VALUE!</v>
      </c>
    </row>
    <row r="127" spans="8:8">
      <c r="H127" s="120" t="e">
        <f t="shared" si="3"/>
        <v>#VALUE!</v>
      </c>
    </row>
    <row r="128" spans="8:8">
      <c r="H128" s="120" t="e">
        <f t="shared" si="3"/>
        <v>#VALUE!</v>
      </c>
    </row>
    <row r="129" spans="3:8">
      <c r="H129" s="120" t="e">
        <f t="shared" si="3"/>
        <v>#VALUE!</v>
      </c>
    </row>
    <row r="130" spans="3:8">
      <c r="H130" s="120" t="e">
        <f t="shared" si="3"/>
        <v>#VALUE!</v>
      </c>
    </row>
    <row r="131" spans="3:8">
      <c r="H131" s="120" t="e">
        <f t="shared" si="3"/>
        <v>#VALUE!</v>
      </c>
    </row>
    <row r="132" spans="3:8">
      <c r="H132" s="120" t="e">
        <f t="shared" si="3"/>
        <v>#VALUE!</v>
      </c>
    </row>
    <row r="133" spans="3:8">
      <c r="H133" s="120" t="e">
        <f t="shared" si="3"/>
        <v>#VALUE!</v>
      </c>
    </row>
    <row r="134" spans="3:8">
      <c r="H134" s="120" t="e">
        <f t="shared" si="3"/>
        <v>#VALUE!</v>
      </c>
    </row>
    <row r="135" spans="3:8">
      <c r="H135" s="120" t="e">
        <f t="shared" si="3"/>
        <v>#VALUE!</v>
      </c>
    </row>
    <row r="136" spans="3:8">
      <c r="H136" s="120" t="e">
        <f t="shared" si="3"/>
        <v>#VALUE!</v>
      </c>
    </row>
    <row r="137" spans="3:8">
      <c r="H137" s="120" t="e">
        <f t="shared" si="3"/>
        <v>#VALUE!</v>
      </c>
    </row>
    <row r="138" spans="3:8">
      <c r="H138" s="120" t="e">
        <f t="shared" si="3"/>
        <v>#VALUE!</v>
      </c>
    </row>
    <row r="139" spans="3:8">
      <c r="H139" s="120" t="e">
        <f t="shared" si="3"/>
        <v>#VALUE!</v>
      </c>
    </row>
    <row r="141" spans="3:8" s="1" customFormat="1" ht="14">
      <c r="C141" s="7" t="s">
        <v>40</v>
      </c>
      <c r="D141" s="123" t="e">
        <f>'Fiche de paye'!G17+'Fiche de paye'!D39</f>
        <v>#VALUE!</v>
      </c>
      <c r="E141" s="124"/>
      <c r="G141" s="36"/>
    </row>
    <row r="142" spans="3:8" s="1" customFormat="1" ht="14">
      <c r="C142" s="7" t="s">
        <v>41</v>
      </c>
      <c r="D142" s="123" t="e">
        <f>D141*12</f>
        <v>#VALUE!</v>
      </c>
      <c r="E142" s="124"/>
      <c r="G142" s="1">
        <v>151.667</v>
      </c>
      <c r="H142" s="1" t="s">
        <v>189</v>
      </c>
    </row>
    <row r="143" spans="3:8" s="1" customFormat="1" ht="14">
      <c r="C143" s="7" t="s">
        <v>32</v>
      </c>
      <c r="D143" s="258"/>
      <c r="E143" s="258"/>
    </row>
    <row r="145" spans="3:5">
      <c r="C145" s="34" t="s">
        <v>280</v>
      </c>
      <c r="D145" s="125" t="str">
        <f>IF(ISERROR(D141),(""),(D141))</f>
        <v/>
      </c>
    </row>
    <row r="146" spans="3:5">
      <c r="C146" s="34" t="s">
        <v>281</v>
      </c>
      <c r="D146" s="125" t="str">
        <f>IF(ISERROR(D142),(""),(D142))</f>
        <v/>
      </c>
    </row>
    <row r="147" spans="3:5">
      <c r="E147" s="120"/>
    </row>
  </sheetData>
  <mergeCells count="1">
    <mergeCell ref="D143:E14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Dossier candidature</vt:lpstr>
      <vt:lpstr>Fiche de paye</vt:lpstr>
      <vt:lpstr>Rémunération CCNS</vt:lpstr>
      <vt:lpstr>Feuille calcul</vt:lpstr>
    </vt:vector>
  </TitlesOfParts>
  <Company>FFBaD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SILVESTRI</dc:creator>
  <cp:lastModifiedBy>Eric SILVESTRI</cp:lastModifiedBy>
  <dcterms:created xsi:type="dcterms:W3CDTF">2014-02-03T20:15:44Z</dcterms:created>
  <dcterms:modified xsi:type="dcterms:W3CDTF">2014-02-17T18:01:13Z</dcterms:modified>
</cp:coreProperties>
</file>